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65401" windowWidth="11355" windowHeight="8430" activeTab="5"/>
  </bookViews>
  <sheets>
    <sheet name="รหัส" sheetId="1" r:id="rId1"/>
    <sheet name="ฟอร์ม" sheetId="2" r:id="rId2"/>
    <sheet name="รหัสใหม่" sheetId="3" r:id="rId3"/>
    <sheet name="สป" sheetId="4" r:id="rId4"/>
    <sheet name="3-4 รายรับ" sheetId="5" r:id="rId5"/>
    <sheet name="3-4ok" sheetId="6" r:id="rId6"/>
    <sheet name="5 รายจ่าย-แผน" sheetId="7" r:id="rId7"/>
    <sheet name="6 รายจ่าย-หมวด" sheetId="8" r:id="rId8"/>
    <sheet name="Sheet1" sheetId="9" r:id="rId9"/>
    <sheet name="Sheet2" sheetId="10" r:id="rId10"/>
    <sheet name="Sheet3" sheetId="11" r:id="rId11"/>
  </sheets>
  <definedNames>
    <definedName name="_xlnm.Print_Titles" localSheetId="1">'ฟอร์ม'!$5:$6</definedName>
    <definedName name="_xlnm.Print_Titles" localSheetId="2">'รหัสใหม่'!$1:$3</definedName>
  </definedNames>
  <calcPr fullCalcOnLoad="1"/>
</workbook>
</file>

<file path=xl/sharedStrings.xml><?xml version="1.0" encoding="utf-8"?>
<sst xmlns="http://schemas.openxmlformats.org/spreadsheetml/2006/main" count="754" uniqueCount="352">
  <si>
    <t>ลูกหนี้  ภาษีโรงเรือนและที่ดิน</t>
  </si>
  <si>
    <t>ลูกหนี้  ภาษีบำรุงท้องที่</t>
  </si>
  <si>
    <t>ลูกหนี้  ภาษีป้าย</t>
  </si>
  <si>
    <t>หมวด/ประเภท</t>
  </si>
  <si>
    <t xml:space="preserve">บัญชีลูกหนี้  </t>
  </si>
  <si>
    <t>รหัสบัญชี</t>
  </si>
  <si>
    <t>081</t>
  </si>
  <si>
    <t>082</t>
  </si>
  <si>
    <t>083</t>
  </si>
  <si>
    <t>ภาษีโรงเรือนและที่ดิน</t>
  </si>
  <si>
    <t>ภาษีบำรุงท้องที่</t>
  </si>
  <si>
    <t>ภาษีป้าย</t>
  </si>
  <si>
    <t>อากรการฆ่าสัตว์</t>
  </si>
  <si>
    <t>0101</t>
  </si>
  <si>
    <t>0103</t>
  </si>
  <si>
    <t>0104</t>
  </si>
  <si>
    <t>หมวดค่าธรรมเนียม  ค่าปรับและใบอนุญาต</t>
  </si>
  <si>
    <t>ค่าธรรมเนียมโรงพักสัตว์</t>
  </si>
  <si>
    <t>ค่าธรรมเนียมเกี่ยวกับใบอนุญาตการขายสุรา</t>
  </si>
  <si>
    <t>ค่าธรรมเนียมเกี่ยวกับใบอนุญาตการพนัน</t>
  </si>
  <si>
    <t>ค่าธรรมเนียมเก็บและขนมูลฝอย</t>
  </si>
  <si>
    <t>ค่าปรับผู้กระทำผิดกฎหมายจราจรทางบก</t>
  </si>
  <si>
    <t>ค่าปรับการผิดสัญญา</t>
  </si>
  <si>
    <t>ค่าใบอนุญาตอื่น ๆ</t>
  </si>
  <si>
    <t>ค่าเช่าหรือค่าบริการสถานที่</t>
  </si>
  <si>
    <t>หมวดรายได้เบ็ดเตล็ด</t>
  </si>
  <si>
    <t>ค่าขายแบบแปลน</t>
  </si>
  <si>
    <t>รายได้เบ็ดเตล็ดอื่น ๆ</t>
  </si>
  <si>
    <t>หมวดภาษีจัดสรร</t>
  </si>
  <si>
    <t>ภาษีธุรกิจเฉพาะ</t>
  </si>
  <si>
    <t>ภาษีสุรา</t>
  </si>
  <si>
    <t>ภาษีสรรพสามิต</t>
  </si>
  <si>
    <t>ค่าภาคหลวงแร่</t>
  </si>
  <si>
    <t>ค่าภาคหลวงปิโตรเลียม</t>
  </si>
  <si>
    <t>ค่าธรรมเนียมจดทะเบียนสิทธิและนิติกรรมที่ดิน</t>
  </si>
  <si>
    <t>หมวดเงินอุดหนุน</t>
  </si>
  <si>
    <t>เงินอุดหนุนทั่วไป</t>
  </si>
  <si>
    <t>0100</t>
  </si>
  <si>
    <t>คธน.เกี่ยวกับการควบคุมการฆ่าสัตว์และจำหน่ายเนื้อสัตว์(โรงฆ่าสัตว์)</t>
  </si>
  <si>
    <t>0121</t>
  </si>
  <si>
    <t>0122</t>
  </si>
  <si>
    <t>0123</t>
  </si>
  <si>
    <t>0125</t>
  </si>
  <si>
    <t>0126</t>
  </si>
  <si>
    <t>0131</t>
  </si>
  <si>
    <t>รหัสบัญชี  (เดิม)</t>
  </si>
  <si>
    <t>รหัสบัญชี  (ใหม่)</t>
  </si>
  <si>
    <t>080</t>
  </si>
  <si>
    <t>411000</t>
  </si>
  <si>
    <t>411001</t>
  </si>
  <si>
    <t>411002</t>
  </si>
  <si>
    <t>411003</t>
  </si>
  <si>
    <t>411004</t>
  </si>
  <si>
    <t>0120</t>
  </si>
  <si>
    <t>412000</t>
  </si>
  <si>
    <t>412101</t>
  </si>
  <si>
    <t>412103</t>
  </si>
  <si>
    <t>412104</t>
  </si>
  <si>
    <t>412106</t>
  </si>
  <si>
    <t>412107</t>
  </si>
  <si>
    <t>ค่าธรรมเนียมเกี่ยวกับทะเบียนราษฎร</t>
  </si>
  <si>
    <t>412112</t>
  </si>
  <si>
    <t>0137</t>
  </si>
  <si>
    <t>412202</t>
  </si>
  <si>
    <t>0139</t>
  </si>
  <si>
    <t>412209</t>
  </si>
  <si>
    <t>0140</t>
  </si>
  <si>
    <t>412210</t>
  </si>
  <si>
    <t>0144</t>
  </si>
  <si>
    <t>412304</t>
  </si>
  <si>
    <t>0146</t>
  </si>
  <si>
    <t>412307</t>
  </si>
  <si>
    <t>0147</t>
  </si>
  <si>
    <t>0148</t>
  </si>
  <si>
    <t>412308</t>
  </si>
  <si>
    <t>412399</t>
  </si>
  <si>
    <t>หมวดรายได้จากทรัพย์สิน</t>
  </si>
  <si>
    <t>0200</t>
  </si>
  <si>
    <t>0202</t>
  </si>
  <si>
    <t>0203</t>
  </si>
  <si>
    <t>0300</t>
  </si>
  <si>
    <t>0302</t>
  </si>
  <si>
    <t>0307</t>
  </si>
  <si>
    <t>ภาษีมูลค่าเพิ่ม  (ตาม  พ.ร.บ.  กำหนดแผนฯ)</t>
  </si>
  <si>
    <t>-</t>
  </si>
  <si>
    <t>เงินอุดหนุนทั่วไป  (สำหรับดำเนินการตามอำนาจหน้าที่</t>
  </si>
  <si>
    <t>และภารกิจถ่ายโอนเลือกทำ)</t>
  </si>
  <si>
    <t>0141</t>
  </si>
  <si>
    <t>-  คธน.ใบอนุญาตให้บุคคลรับจ้างแต่งผม</t>
  </si>
  <si>
    <t>0149</t>
  </si>
  <si>
    <t>0150</t>
  </si>
  <si>
    <t>-  คธน.ใบอนุญาตใช้สถานที่แต่งผม</t>
  </si>
  <si>
    <t>-  คธน.ใบอนุญาตให้ใช้สถานที่ประกอบกิจการที่เป็นอันตรายต่อสุขภาพ</t>
  </si>
  <si>
    <t>-  คธน.การบริการสถานีน้ำมันเชื้อเพลิง</t>
  </si>
  <si>
    <t>-  คธน.ใบอนุญาตการบริการสถานีน้ำมันเชื้อเพลิง</t>
  </si>
  <si>
    <t>0151</t>
  </si>
  <si>
    <t>-  ค่าเช่าอาคาร/สิ่งก่อสร้าง  (ร้านค้าชุมชน)</t>
  </si>
  <si>
    <t>-  ค่าเช่าตลาดสด / แผงลอย</t>
  </si>
  <si>
    <t>-  ค่าเช่าที่จอดรถยนต์</t>
  </si>
  <si>
    <t>-  ค่าเช่าห้องน้ำ-ห้องส้วม</t>
  </si>
  <si>
    <t>ดอกเบี้ย  (เงินฝากธนาคาร)</t>
  </si>
  <si>
    <t>ดอกเบี้ย  (เงินฝาก  กสท.)</t>
  </si>
  <si>
    <t>ค่าธรรมเนียมเกี่ยวกับการควบคุมอาคาร  (ตรวจแบบก่อสร้าง)</t>
  </si>
  <si>
    <t>ค่าปรับอื่น ๆ</t>
  </si>
  <si>
    <t>-  ค่าปรับผิด  พ.ร.บ.  ทะเบียนราษฎร</t>
  </si>
  <si>
    <t>-  ค่าใบอนุญาตจัดตั้งสถานที่จำหน่ายอาหารหรือสถานที่สะสมอาหาร</t>
  </si>
  <si>
    <t xml:space="preserve">   ในอาคาร  หรือพื้นที่ใด  ซึ่งมีพื้นที่เกิน  200 ตร.ม.</t>
  </si>
  <si>
    <t>-  ค่าใบอนุญาตเกี่ยวกับการควบคุมอาคาร</t>
  </si>
  <si>
    <t>-  ค่าใบอนุญาตเกี่ยวกับการโฆษณาโดยใช้เครื่องขยายเสียง</t>
  </si>
  <si>
    <t>0152</t>
  </si>
  <si>
    <t>0304</t>
  </si>
  <si>
    <t>หมวดภาษีอากร  (รายได้จัดเก็บเอง)</t>
  </si>
  <si>
    <t>ค่าปรับผู้กระทำผิดกฎหมายและข้อบังคับท้องถิ่น  (เทศบัญญัติ)</t>
  </si>
  <si>
    <t>ค่าจำหน่ายแบบพิมพ์และคำร้อง  (คำร้องทั่วไป)</t>
  </si>
  <si>
    <t>ภาษีมูลค่าเพิ่ม  1ใน9</t>
  </si>
  <si>
    <t>หมายเหตุ</t>
  </si>
  <si>
    <t>บัญชีเงินรับฝาก</t>
  </si>
  <si>
    <t>ประกันสัญญา</t>
  </si>
  <si>
    <t>412400</t>
  </si>
  <si>
    <t>412401</t>
  </si>
  <si>
    <t>412402</t>
  </si>
  <si>
    <t>412403</t>
  </si>
  <si>
    <t>-  คธน.ต่อสัญญา</t>
  </si>
  <si>
    <t>กองคลัง</t>
  </si>
  <si>
    <t>รายการ</t>
  </si>
  <si>
    <t>เดบิท</t>
  </si>
  <si>
    <t>เครดิต</t>
  </si>
  <si>
    <t>Dr  เงินรายรับ</t>
  </si>
  <si>
    <t>Cr</t>
  </si>
  <si>
    <t>ผู้บันทึกบัญชี</t>
  </si>
  <si>
    <t xml:space="preserve">  ผู้จัดทำ</t>
  </si>
  <si>
    <t>เงินอุดหนุนระบุวัตถุประสงค์ - ด้านการศึกษา</t>
  </si>
  <si>
    <t>คธน.จดทะเบียนสิทธิและนิติกรรมที่ดิน</t>
  </si>
  <si>
    <t>เงินอุดหนุนเฉพาะกิจ - อาหารเสริม-นม</t>
  </si>
  <si>
    <t>เดือน  31  ตุลาคม  2552</t>
  </si>
  <si>
    <t>เลขที่  3/10/2552</t>
  </si>
  <si>
    <t>ภาษีมูลค่าเพิ่มตาม  พ.ร.บ.  กำหนดแผนฯ</t>
  </si>
  <si>
    <t>421002</t>
  </si>
  <si>
    <t>ค่าธรรมเนียมน้ำบาดาล</t>
  </si>
  <si>
    <t>ภาษีการพนัน</t>
  </si>
  <si>
    <t>คธน.เกี่ยวกับใบอนุญาตการขายสุรา</t>
  </si>
  <si>
    <t>คธน.เกี่ยวกับใบอนุญาตการพนัน</t>
  </si>
  <si>
    <t>412299</t>
  </si>
  <si>
    <t>ค่าใบอนุญาตรับทำการเก็บ  ขน  สิ่งปฏิกูลหรือมูลฝอย</t>
  </si>
  <si>
    <t>ค่าใบอนุญาตรับทำการกำจัดสิ่งปฏิกูลหรือมูลฝอย</t>
  </si>
  <si>
    <t>0142</t>
  </si>
  <si>
    <t>412301</t>
  </si>
  <si>
    <t>412302</t>
  </si>
  <si>
    <t>ค่าใบอนุญาตจัดตั้งสถานที่จำหน่ายอาหารหรือสถานที่สะสมอาหาร</t>
  </si>
  <si>
    <t>ค่าใบอนุญาตเกี่ยวกับการควบคุมอาคาร</t>
  </si>
  <si>
    <t>ค่าใบอนุญาตเกี่ยวกับการโฆษณาโดยใช้เครื่องขยายเสียง</t>
  </si>
  <si>
    <t>ค่าธรรมเนียมเกี่ยวกับโรคพิษสุนัขบ้า</t>
  </si>
  <si>
    <t>0133</t>
  </si>
  <si>
    <t>412115</t>
  </si>
  <si>
    <t>ค่าปรับผู้กระทำผิดกฎหมายและข้อบังคับท้องถิ่น</t>
  </si>
  <si>
    <t>ค่าเช่าหรือบริการสถานที่</t>
  </si>
  <si>
    <t>413002</t>
  </si>
  <si>
    <t>ค่าสนับสนุนขอใช้บริการรถยนต์บรรทุกน้ำ</t>
  </si>
  <si>
    <t>เงินที่มีผู้อุทิศให้</t>
  </si>
  <si>
    <t>0301</t>
  </si>
  <si>
    <t>ค่าจำหน่ายแบบพิมพ์และคำร้อง</t>
  </si>
  <si>
    <t>รายละเอียดบัญชีรายรับ</t>
  </si>
  <si>
    <t>412109</t>
  </si>
  <si>
    <t>คธน.ในการออกหนังสือรับรองการแจ้งสถานที่จำหน่ายอาหารหรือสะสมอาหาร</t>
  </si>
  <si>
    <t>0128</t>
  </si>
  <si>
    <t>รายได้จากทรัพย์สินอื่น ๆ</t>
  </si>
  <si>
    <t>เงินอุดหนุนทั่วไป  สำหรับดำเนินการตามอำนาจหน้าที่และภารกิจถ่ายโอนเลือกทำ</t>
  </si>
  <si>
    <t>เงินอุดหนุนระบุวัตถุประสงค์ - จากกรมส่งเสริมฯ</t>
  </si>
  <si>
    <t>(เดิม)</t>
  </si>
  <si>
    <t>(ใหม่)</t>
  </si>
  <si>
    <t xml:space="preserve">                                                    ผู้อนุมัติ</t>
  </si>
  <si>
    <t>ใบผ่านรายการบัญชีมาตรฐาน  (3)</t>
  </si>
  <si>
    <t>ก.รายได้ภาษีอากร</t>
  </si>
  <si>
    <t>1.1   หมวดภาษีอากร</t>
  </si>
  <si>
    <t>1.2  หมวดภาษีจัดสรร</t>
  </si>
  <si>
    <t>ข.รายได้ซึ่งมิใช่ภาษีอากร</t>
  </si>
  <si>
    <t>2.  หมวดค่าธรรมเนียม  ค่าปรับและใบอนุญาต</t>
  </si>
  <si>
    <t>3.  หมวดรายได้จากทรัพย์สิน</t>
  </si>
  <si>
    <t>4.  หมวดรายได้เบ็ดเตล็ด</t>
  </si>
  <si>
    <t>ค.เงินช่วยเหลือ</t>
  </si>
  <si>
    <t>5.  หมวดเงินอุดหนุน</t>
  </si>
  <si>
    <t>เงินอุดหนุนระบุวัตถุประสงค์ - เงินเบี้ยยังชีพคนชรา</t>
  </si>
  <si>
    <t>คธน.เกี่ยวกับการควบคุมการฆ่าสัตว์และจำหน่ายเนื้อสัตว์</t>
  </si>
  <si>
    <t>ค่าใบอนุญาตประกอบการค้าสำหรับกิจการที่เป็นอันตรายต่อสุขภาพ</t>
  </si>
  <si>
    <t>412303</t>
  </si>
  <si>
    <t>รายได้ที่รัฐบาลอุดหนุนให้องค์กรปกครองส่วนท้องถิ่น</t>
  </si>
  <si>
    <t>คธน.ใบอนุญาตให้ใช้สถานที่ประกอบกิจการที่เป็นอันตรายต่อสุขภาพ</t>
  </si>
  <si>
    <r>
      <t xml:space="preserve">เงินอุดหนุนทั่วไป  </t>
    </r>
    <r>
      <rPr>
        <sz val="10"/>
        <rFont val="Angsana New"/>
        <family val="1"/>
      </rPr>
      <t>สำหรับดำเนินการตามอำนาจหน้าที่และภารกิจถ่ายโอนเลือกทำ</t>
    </r>
  </si>
  <si>
    <t>ประมาณการ</t>
  </si>
  <si>
    <t xml:space="preserve"> </t>
  </si>
  <si>
    <t>รับจริง</t>
  </si>
  <si>
    <t>หมาย</t>
  </si>
  <si>
    <t>เหตุ</t>
  </si>
  <si>
    <t>เงินที่เก็บตามกฎหมายว่าด้วยอุทยานแห่งชาติ</t>
  </si>
  <si>
    <t>ค่าธรรมเนียมอื่น ๆ</t>
  </si>
  <si>
    <t>รวมรายรับทั้งสิ้น</t>
  </si>
  <si>
    <t>1.1</t>
  </si>
  <si>
    <t>1.2</t>
  </si>
  <si>
    <t>1.3</t>
  </si>
  <si>
    <t>1.4</t>
  </si>
  <si>
    <t>ก.  รายได้ภาษีอากร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</si>
  <si>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</si>
  <si>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</si>
  <si>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</si>
  <si>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</si>
  <si>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</si>
  <si>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</si>
  <si>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</si>
  <si>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</si>
  <si>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</si>
  <si>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</si>
  <si>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</si>
  <si>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</si>
  <si>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</si>
  <si>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</si>
  <si>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</si>
  <si>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</si>
  <si>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</si>
  <si>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</si>
  <si>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</si>
  <si>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</si>
  <si>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</si>
  <si>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</si>
  <si>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</si>
  <si>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</si>
  <si>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</si>
  <si>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</si>
  <si>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</si>
  <si>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</si>
  <si>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</si>
  <si>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4.1</t>
  </si>
  <si>
    <t>4.2</t>
  </si>
  <si>
    <t>4.3</t>
  </si>
  <si>
    <t>4.4</t>
  </si>
  <si>
    <t>5.1</t>
  </si>
  <si>
    <t>5.2</t>
  </si>
  <si>
    <t>5.3</t>
  </si>
  <si>
    <t>5.4</t>
  </si>
  <si>
    <t>ค่าขายแบบแปลนหรือเอกสารสอบราคา</t>
  </si>
  <si>
    <t xml:space="preserve">     1.  หมวดภาษีอากร</t>
  </si>
  <si>
    <t xml:space="preserve">     2.  หมวดภาษีจัดสรร</t>
  </si>
  <si>
    <t xml:space="preserve">     3.  หมวดค่าธรรมเนียม  ค่าปรับและใบอนุญาต</t>
  </si>
  <si>
    <t xml:space="preserve">     4.  หมวดรายได้จากทรัพย์สิน</t>
  </si>
  <si>
    <t xml:space="preserve">     5.  หมวดรายได้เบ็ดเตล็ด</t>
  </si>
  <si>
    <t>เงินอุดหนุนทั่วไป  (จาก  อปท. อื่น)</t>
  </si>
  <si>
    <t xml:space="preserve">     6.  หมวดเงินอุดหนุน</t>
  </si>
  <si>
    <t>6.1</t>
  </si>
  <si>
    <t>6.2</t>
  </si>
  <si>
    <t>คธน.จดทะเบียนพานิชย์</t>
  </si>
  <si>
    <t>คธน.เกี่ยวกับการส่งเสริมและรักษาคุณภาพสิ่งแวดล้อมแห่งชาติ</t>
  </si>
  <si>
    <t>ค่าใบอนุญาตให้จัดตั้งตลาดเอกชน</t>
  </si>
  <si>
    <t>2.  การบริหารงบประมาณในปีที่ผ่านมาและปีปัจจุบัน</t>
  </si>
  <si>
    <t xml:space="preserve">        ในปีงบประมาณที่ผ่านมา  แม้ว่ารายรับขององค์การบริหารส่วนตำบลจะมีจำนวนจำกัด  เมื่อเปรียบเทียบกับภารกิจต่าง ๆ  </t>
  </si>
  <si>
    <t>คธน.ในการออกหนังสือรับรองการแจ้งสถานที่จำหน่ายอาหารฯ</t>
  </si>
  <si>
    <t>เงินอุดหนุนทั่วไป  สำหรับดำเนินการตามอำนาจหน้าที่ฯ</t>
  </si>
  <si>
    <t>ด้านบริหารงานทั่วไป</t>
  </si>
  <si>
    <t>แผนงานบริหารงานทั่วไป</t>
  </si>
  <si>
    <t>แผนงานการรักษาความสงบภายใน</t>
  </si>
  <si>
    <t>ด้านบริการชุมชนและสังคม</t>
  </si>
  <si>
    <t>แผนงานการศึกษา</t>
  </si>
  <si>
    <t>แผนงานสาธารณสุข</t>
  </si>
  <si>
    <t>แผนงานสังคมสงเคราะห์</t>
  </si>
  <si>
    <t>แผนงานเคหะและชุมชน</t>
  </si>
  <si>
    <t>แผนงานสร้างความเข้มแข็งของชุมชน</t>
  </si>
  <si>
    <t>แผนงานการศาสนาวัฒนธรรมและนันทนาการ</t>
  </si>
  <si>
    <t>ด้านการเศรษฐกิจ</t>
  </si>
  <si>
    <t>แผนงานอุตสาหกรรมและการโยธา</t>
  </si>
  <si>
    <t>แผนงานการเกษตร</t>
  </si>
  <si>
    <t>แผนงานการพาณิชย์</t>
  </si>
  <si>
    <t>ด้านงบกลาง</t>
  </si>
  <si>
    <t>แผนงานงบกลาง</t>
  </si>
  <si>
    <t>สป.</t>
  </si>
  <si>
    <t>คลัง</t>
  </si>
  <si>
    <t>โยธา</t>
  </si>
  <si>
    <t>การศึกษา</t>
  </si>
  <si>
    <t>สวัสดิการ</t>
  </si>
  <si>
    <t>(102480+79920+4800+19800+30000+30000+30000+)</t>
  </si>
  <si>
    <t>รวม</t>
  </si>
  <si>
    <t>(514080+42120+42120+86400+3268800+1019880+135320+73200+42000+571080+401640+61600+10000+14400+58800+130000+1200000+50000+144000+78000+7000+751000+60000+20000+15000+20000+350000+30000+5000+100000+390000+70000+200000+31100+30000+40000+350000+10000+50000+20000+144000+90000+10000+5000+15000+88000)</t>
  </si>
  <si>
    <t>(165240+19800+6480+159840+32760+3120+23400+15000+60000+100000+120000+20000)</t>
  </si>
  <si>
    <t>(135720+44040+7320+278640+35400+5280+304000+99600+180000+865000)</t>
  </si>
  <si>
    <t>(120000+36000+69350+10000)</t>
  </si>
  <si>
    <t>(50000+40000+70000+5000)</t>
  </si>
  <si>
    <t>(150000+40000+400000+135000)</t>
  </si>
  <si>
    <t>(185165+12000+395160+90000+100000+30000+30000+20000+895440+100000+75000+80000+10000+2708020+2460+10000+10000+5000+3179800+323300)</t>
  </si>
  <si>
    <t>(100000+50000+50000+30000+40000)</t>
  </si>
  <si>
    <t>(482280+69200+50000+50000+50000+220000)</t>
  </si>
  <si>
    <t xml:space="preserve">        2.2  รายจ่ายจำแนกตามแผนงาน</t>
  </si>
  <si>
    <t>ด้าน / แผนงาน</t>
  </si>
  <si>
    <t>จ่ายจริง</t>
  </si>
  <si>
    <t>รวมรายจ่ายทั้งสิ้น</t>
  </si>
  <si>
    <t>1.</t>
  </si>
  <si>
    <t>ก.  ด้านบริหารงานทั่วไป</t>
  </si>
  <si>
    <t>2.</t>
  </si>
  <si>
    <t>ข.  ด้านบริการชุมชนและสังคม</t>
  </si>
  <si>
    <t>3.</t>
  </si>
  <si>
    <t>4.</t>
  </si>
  <si>
    <t>5.</t>
  </si>
  <si>
    <t>6.</t>
  </si>
  <si>
    <t>ค.  ด้านบริการชุมชนและสังคม</t>
  </si>
  <si>
    <t>7.</t>
  </si>
  <si>
    <t>แผนงานสวัสดิการสังคม</t>
  </si>
  <si>
    <t xml:space="preserve">        2.3  รายจ่ายจำแนกตามหมวด</t>
  </si>
  <si>
    <t>หมวด</t>
  </si>
  <si>
    <t>งบบุคลากร</t>
  </si>
  <si>
    <t>งบดำเนินการ</t>
  </si>
  <si>
    <t>หมวดค่าสาธารณูปโภค</t>
  </si>
  <si>
    <t>งบเงินอุดหนุน</t>
  </si>
  <si>
    <t>งบรายจ่ายอื่น</t>
  </si>
  <si>
    <t>งบลงทุน</t>
  </si>
  <si>
    <t>8.</t>
  </si>
  <si>
    <t>งบกลาง</t>
  </si>
  <si>
    <t>งบอื่น ๆ</t>
  </si>
  <si>
    <t>(รายจ่ายที่ไม่นำไปตั้งงบประมาณ)</t>
  </si>
  <si>
    <t xml:space="preserve">        2.4  รายการเงินอุดหนุนเฉพาะกิจ  เงินกู้  เงินจ่ายขาดเงินสะสม</t>
  </si>
  <si>
    <t>จ่ายจาก</t>
  </si>
  <si>
    <t>(เป็นเงิน / บาท)</t>
  </si>
  <si>
    <t>ปี  2556</t>
  </si>
  <si>
    <t>เงินอุดหนุนเฉพาะกิจ</t>
  </si>
  <si>
    <t>เงินจ่ายขาดเงินสะสม</t>
  </si>
  <si>
    <t>ง.  ด้านงบกลาง</t>
  </si>
  <si>
    <t>สป</t>
  </si>
  <si>
    <t>ศึกษา</t>
  </si>
  <si>
    <t>ป้องกัน</t>
  </si>
  <si>
    <t>สาธารณสุข</t>
  </si>
  <si>
    <t>สวัสดิการ/สังคม</t>
  </si>
  <si>
    <t>โยธา/เคหะ</t>
  </si>
  <si>
    <t>ความเข้มแข็ง</t>
  </si>
  <si>
    <t>ศาสนา</t>
  </si>
  <si>
    <t>การโยธา</t>
  </si>
  <si>
    <t>เกษตร</t>
  </si>
  <si>
    <t>ปี  2557</t>
  </si>
  <si>
    <t>ภาษีมูลค่าเพิ่ม  1 ใน 9</t>
  </si>
  <si>
    <t>2.11</t>
  </si>
  <si>
    <t>ภาษีบำรุงท้องถิ่น</t>
  </si>
  <si>
    <r>
      <t xml:space="preserve">        2.1  รายรับ  ปีงบประมาณ  2557  ประมาณการไว้  รวมทั้งสิ้น</t>
    </r>
    <r>
      <rPr>
        <b/>
        <sz val="20"/>
        <rFont val="Angsana New"/>
        <family val="1"/>
      </rPr>
      <t>บาท</t>
    </r>
  </si>
  <si>
    <t>บาท</t>
  </si>
  <si>
    <t>ปลัด</t>
  </si>
  <si>
    <t>ค่าจ้างชั่วคราว</t>
  </si>
  <si>
    <t>ค่าตอบแทน</t>
  </si>
  <si>
    <t>ค่าใช้สอย</t>
  </si>
  <si>
    <t>ค่าวัสดุ</t>
  </si>
  <si>
    <t>ช่าง</t>
  </si>
  <si>
    <t>ก/ศ</t>
  </si>
  <si>
    <t>ส/ก</t>
  </si>
  <si>
    <t>นางสาวกัญญนันทน์    คณกุลศรีโรจน์</t>
  </si>
  <si>
    <t>หนังสือ  "การจัดทำแผนพัฒนา  อปท."  2557</t>
  </si>
  <si>
    <t>แฟ้ม  No.120F  (ก=125.25  ,  ย=90.14)    Angsana  New  36</t>
  </si>
  <si>
    <t>โครงการฯ  (2556)  ,  (2557)</t>
  </si>
  <si>
    <t>หนังสือราชการ  (2556)  ,  (2557)</t>
  </si>
  <si>
    <t>ที่จะต้องดำเนินการ  เพื่อบริการให้แก่ประชาชนตามอำนาจหน้าที่ตามกฎหมาย  องค์การบริหารส่วนตำบล  ก็สามารถดำเนิน</t>
  </si>
  <si>
    <t>กิจการตามที่ได้ตั้งงบประมาณรายจ่ายไว้ครบถ้วนทุกรายการ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</si>
</sst>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00_-;\-* #,##0.000_-;_-* &quot;-&quot;??_-;_-@_-"/>
    <numFmt numFmtId="200" formatCode="_-* #,##0.0_-;\-* #,##0.0_-;_-* &quot;-&quot;??_-;_-@_-"/>
    <numFmt numFmtId="201" formatCode="_-* #,##0_-;\-* #,##0_-;_-* &quot;-&quot;??_-;_-@_-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60">
    <font>
      <sz val="10"/>
      <name val="Arial"/>
      <family val="0"/>
    </font>
    <font>
      <sz val="8"/>
      <name val="Arial"/>
      <family val="0"/>
    </font>
    <font>
      <sz val="18"/>
      <name val="Angsana New"/>
      <family val="1"/>
    </font>
    <font>
      <b/>
      <sz val="18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sz val="16"/>
      <name val="Angsana New"/>
      <family val="1"/>
    </font>
    <font>
      <b/>
      <i/>
      <sz val="14"/>
      <name val="Angsana New"/>
      <family val="1"/>
    </font>
    <font>
      <b/>
      <sz val="12"/>
      <name val="Angsana New"/>
      <family val="1"/>
    </font>
    <font>
      <sz val="12"/>
      <name val="Angsana New"/>
      <family val="1"/>
    </font>
    <font>
      <sz val="20"/>
      <name val="Angsana New"/>
      <family val="1"/>
    </font>
    <font>
      <b/>
      <sz val="20"/>
      <name val="Angsana New"/>
      <family val="1"/>
    </font>
    <font>
      <sz val="10"/>
      <name val="Angsana New"/>
      <family val="1"/>
    </font>
    <font>
      <b/>
      <sz val="20"/>
      <name val="TH Niramit AS"/>
      <family val="0"/>
    </font>
    <font>
      <sz val="20"/>
      <name val="TH Niramit AS"/>
      <family val="0"/>
    </font>
    <font>
      <b/>
      <sz val="22"/>
      <name val="Angsana New"/>
      <family val="1"/>
    </font>
    <font>
      <b/>
      <u val="single"/>
      <sz val="22"/>
      <name val="Angsana New"/>
      <family val="1"/>
    </font>
    <font>
      <sz val="15"/>
      <name val="Angsana New"/>
      <family val="1"/>
    </font>
    <font>
      <b/>
      <sz val="3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Angsana New"/>
      <family val="1"/>
    </font>
    <font>
      <b/>
      <sz val="16"/>
      <color indexed="60"/>
      <name val="Angsana New"/>
      <family val="1"/>
    </font>
    <font>
      <b/>
      <sz val="20"/>
      <color indexed="1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Angsana New"/>
      <family val="1"/>
    </font>
    <font>
      <b/>
      <sz val="16"/>
      <color rgb="FFC00000"/>
      <name val="Angsana New"/>
      <family val="1"/>
    </font>
    <font>
      <b/>
      <sz val="20"/>
      <color rgb="FFFF0000"/>
      <name val="Angsana New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11" xfId="0" applyFont="1" applyBorder="1" applyAlignment="1" quotePrefix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7" xfId="0" applyFont="1" applyFill="1" applyBorder="1" applyAlignment="1" quotePrefix="1">
      <alignment vertical="center"/>
    </xf>
    <xf numFmtId="0" fontId="5" fillId="0" borderId="18" xfId="0" applyFont="1" applyBorder="1" applyAlignment="1">
      <alignment vertical="center"/>
    </xf>
    <xf numFmtId="0" fontId="5" fillId="0" borderId="17" xfId="0" applyFont="1" applyBorder="1" applyAlignment="1" quotePrefix="1">
      <alignment vertical="center"/>
    </xf>
    <xf numFmtId="0" fontId="5" fillId="0" borderId="14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9" xfId="0" applyFont="1" applyBorder="1" applyAlignment="1" quotePrefix="1">
      <alignment vertical="center"/>
    </xf>
    <xf numFmtId="0" fontId="5" fillId="0" borderId="17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5" fillId="0" borderId="11" xfId="0" applyFont="1" applyFill="1" applyBorder="1" applyAlignment="1" quotePrefix="1">
      <alignment vertical="center"/>
    </xf>
    <xf numFmtId="0" fontId="5" fillId="0" borderId="0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18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 quotePrefix="1">
      <alignment horizontal="center" vertical="center"/>
    </xf>
    <xf numFmtId="0" fontId="2" fillId="0" borderId="20" xfId="0" applyFont="1" applyBorder="1" applyAlignment="1" quotePrefix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43" fontId="6" fillId="0" borderId="10" xfId="36" applyNumberFormat="1" applyFont="1" applyBorder="1" applyAlignment="1">
      <alignment horizontal="center" vertical="center"/>
    </xf>
    <xf numFmtId="43" fontId="7" fillId="0" borderId="0" xfId="36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3" fontId="7" fillId="0" borderId="19" xfId="36" applyNumberFormat="1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0" xfId="0" applyFont="1" applyFill="1" applyBorder="1" applyAlignment="1" quotePrefix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 quotePrefix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11" fillId="0" borderId="10" xfId="0" applyFont="1" applyBorder="1" applyAlignment="1" quotePrefix="1">
      <alignment horizontal="center" vertical="center"/>
    </xf>
    <xf numFmtId="0" fontId="12" fillId="0" borderId="10" xfId="0" applyFont="1" applyBorder="1" applyAlignment="1" quotePrefix="1">
      <alignment horizontal="center" vertical="center"/>
    </xf>
    <xf numFmtId="0" fontId="11" fillId="0" borderId="20" xfId="0" applyFont="1" applyBorder="1" applyAlignment="1" quotePrefix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43" fontId="6" fillId="0" borderId="18" xfId="36" applyNumberFormat="1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43" fontId="6" fillId="0" borderId="15" xfId="36" applyNumberFormat="1" applyFont="1" applyBorder="1" applyAlignment="1">
      <alignment horizontal="center" vertical="center"/>
    </xf>
    <xf numFmtId="43" fontId="6" fillId="0" borderId="17" xfId="36" applyNumberFormat="1" applyFont="1" applyBorder="1" applyAlignment="1">
      <alignment horizontal="center" vertical="center"/>
    </xf>
    <xf numFmtId="43" fontId="6" fillId="0" borderId="16" xfId="36" applyNumberFormat="1" applyFont="1" applyBorder="1" applyAlignment="1">
      <alignment horizontal="center" vertical="center"/>
    </xf>
    <xf numFmtId="43" fontId="6" fillId="0" borderId="19" xfId="36" applyNumberFormat="1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43" fontId="6" fillId="0" borderId="20" xfId="36" applyNumberFormat="1" applyFont="1" applyBorder="1" applyAlignment="1">
      <alignment horizontal="center" vertical="center"/>
    </xf>
    <xf numFmtId="43" fontId="6" fillId="0" borderId="24" xfId="36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1" fillId="0" borderId="11" xfId="0" applyFont="1" applyBorder="1" applyAlignment="1" quotePrefix="1">
      <alignment horizontal="center" vertical="center"/>
    </xf>
    <xf numFmtId="0" fontId="7" fillId="0" borderId="11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 quotePrefix="1">
      <alignment horizontal="center" vertical="center"/>
    </xf>
    <xf numFmtId="0" fontId="5" fillId="0" borderId="11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2" fillId="0" borderId="24" xfId="0" applyFont="1" applyBorder="1" applyAlignment="1" quotePrefix="1">
      <alignment horizontal="center" vertical="center"/>
    </xf>
    <xf numFmtId="0" fontId="11" fillId="33" borderId="11" xfId="0" applyFont="1" applyFill="1" applyBorder="1" applyAlignment="1" quotePrefix="1">
      <alignment horizontal="center" vertical="center"/>
    </xf>
    <xf numFmtId="0" fontId="10" fillId="0" borderId="11" xfId="0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3" fontId="15" fillId="0" borderId="0" xfId="36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43" fontId="15" fillId="0" borderId="0" xfId="36" applyFont="1" applyAlignment="1">
      <alignment horizontal="left" vertical="center"/>
    </xf>
    <xf numFmtId="43" fontId="14" fillId="0" borderId="0" xfId="36" applyFont="1" applyAlignment="1">
      <alignment horizontal="left" vertical="center"/>
    </xf>
    <xf numFmtId="43" fontId="14" fillId="0" borderId="0" xfId="36" applyFont="1" applyAlignment="1">
      <alignment horizontal="center" vertical="center"/>
    </xf>
    <xf numFmtId="43" fontId="15" fillId="0" borderId="0" xfId="0" applyNumberFormat="1" applyFont="1" applyAlignment="1">
      <alignment horizontal="left" vertical="center"/>
    </xf>
    <xf numFmtId="43" fontId="14" fillId="0" borderId="0" xfId="0" applyNumberFormat="1" applyFont="1" applyAlignment="1">
      <alignment horizontal="center" vertical="center"/>
    </xf>
    <xf numFmtId="43" fontId="14" fillId="0" borderId="0" xfId="0" applyNumberFormat="1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43" fontId="3" fillId="0" borderId="24" xfId="36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0" xfId="0" applyFont="1" applyFill="1" applyBorder="1" applyAlignment="1" quotePrefix="1">
      <alignment horizontal="center" vertical="center"/>
    </xf>
    <xf numFmtId="0" fontId="2" fillId="0" borderId="22" xfId="0" applyFont="1" applyFill="1" applyBorder="1" applyAlignment="1">
      <alignment vertical="center"/>
    </xf>
    <xf numFmtId="43" fontId="2" fillId="0" borderId="24" xfId="36" applyFont="1" applyFill="1" applyBorder="1" applyAlignment="1" quotePrefix="1">
      <alignment horizontal="center" vertical="center"/>
    </xf>
    <xf numFmtId="0" fontId="3" fillId="0" borderId="23" xfId="0" applyFont="1" applyFill="1" applyBorder="1" applyAlignment="1">
      <alignment vertical="center"/>
    </xf>
    <xf numFmtId="43" fontId="3" fillId="0" borderId="24" xfId="36" applyFont="1" applyFill="1" applyBorder="1" applyAlignment="1" quotePrefix="1">
      <alignment horizontal="center" vertical="center"/>
    </xf>
    <xf numFmtId="43" fontId="2" fillId="0" borderId="24" xfId="36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 quotePrefix="1">
      <alignment horizontal="center" vertical="center"/>
    </xf>
    <xf numFmtId="0" fontId="7" fillId="0" borderId="19" xfId="0" applyFont="1" applyFill="1" applyBorder="1" applyAlignment="1">
      <alignment vertical="center"/>
    </xf>
    <xf numFmtId="43" fontId="2" fillId="0" borderId="20" xfId="36" applyFont="1" applyFill="1" applyBorder="1" applyAlignment="1" quotePrefix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 quotePrefix="1">
      <alignment horizontal="center" vertical="center"/>
    </xf>
    <xf numFmtId="0" fontId="2" fillId="0" borderId="17" xfId="0" applyFont="1" applyFill="1" applyBorder="1" applyAlignment="1">
      <alignment vertical="center"/>
    </xf>
    <xf numFmtId="43" fontId="2" fillId="0" borderId="18" xfId="36" applyFont="1" applyFill="1" applyBorder="1" applyAlignment="1" quotePrefix="1">
      <alignment horizontal="center" vertical="center"/>
    </xf>
    <xf numFmtId="0" fontId="18" fillId="0" borderId="22" xfId="0" applyFont="1" applyFill="1" applyBorder="1" applyAlignment="1">
      <alignment vertical="center"/>
    </xf>
    <xf numFmtId="43" fontId="3" fillId="0" borderId="10" xfId="36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43" fontId="11" fillId="0" borderId="0" xfId="36" applyFont="1" applyFill="1" applyBorder="1" applyAlignment="1">
      <alignment horizontal="center" vertical="center"/>
    </xf>
    <xf numFmtId="43" fontId="7" fillId="0" borderId="0" xfId="36" applyFont="1" applyFill="1" applyBorder="1" applyAlignment="1">
      <alignment horizontal="center" vertical="center"/>
    </xf>
    <xf numFmtId="43" fontId="7" fillId="0" borderId="0" xfId="0" applyNumberFormat="1" applyFont="1" applyFill="1" applyBorder="1" applyAlignment="1">
      <alignment horizontal="center" vertical="center"/>
    </xf>
    <xf numFmtId="43" fontId="6" fillId="0" borderId="0" xfId="0" applyNumberFormat="1" applyFont="1" applyFill="1" applyBorder="1" applyAlignment="1">
      <alignment vertical="center"/>
    </xf>
    <xf numFmtId="43" fontId="7" fillId="0" borderId="0" xfId="0" applyNumberFormat="1" applyFont="1" applyFill="1" applyBorder="1" applyAlignment="1">
      <alignment vertical="center"/>
    </xf>
    <xf numFmtId="43" fontId="2" fillId="0" borderId="10" xfId="36" applyFont="1" applyFill="1" applyBorder="1" applyAlignment="1">
      <alignment horizontal="right" vertical="center"/>
    </xf>
    <xf numFmtId="43" fontId="12" fillId="0" borderId="0" xfId="0" applyNumberFormat="1" applyFont="1" applyFill="1" applyBorder="1" applyAlignment="1">
      <alignment horizontal="right" vertical="center"/>
    </xf>
    <xf numFmtId="43" fontId="7" fillId="0" borderId="0" xfId="36" applyFont="1" applyFill="1" applyBorder="1" applyAlignment="1">
      <alignment vertical="center"/>
    </xf>
    <xf numFmtId="43" fontId="6" fillId="0" borderId="0" xfId="36" applyFont="1" applyFill="1" applyBorder="1" applyAlignment="1">
      <alignment vertical="center"/>
    </xf>
    <xf numFmtId="43" fontId="6" fillId="0" borderId="0" xfId="36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vertical="center"/>
    </xf>
    <xf numFmtId="43" fontId="57" fillId="0" borderId="0" xfId="36" applyFont="1" applyFill="1" applyBorder="1" applyAlignment="1">
      <alignment vertical="center"/>
    </xf>
    <xf numFmtId="43" fontId="58" fillId="0" borderId="0" xfId="0" applyNumberFormat="1" applyFont="1" applyFill="1" applyBorder="1" applyAlignment="1">
      <alignment vertical="center"/>
    </xf>
    <xf numFmtId="43" fontId="12" fillId="0" borderId="0" xfId="36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43" fontId="3" fillId="0" borderId="0" xfId="36" applyFont="1" applyFill="1" applyBorder="1" applyAlignment="1">
      <alignment horizontal="center" vertical="center"/>
    </xf>
    <xf numFmtId="43" fontId="2" fillId="0" borderId="0" xfId="36" applyFont="1" applyFill="1" applyBorder="1" applyAlignment="1" quotePrefix="1">
      <alignment horizontal="center" vertical="center"/>
    </xf>
    <xf numFmtId="43" fontId="3" fillId="0" borderId="0" xfId="36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43" fontId="12" fillId="0" borderId="0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43" fontId="2" fillId="0" borderId="16" xfId="36" applyFont="1" applyFill="1" applyBorder="1" applyAlignment="1" quotePrefix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3" fontId="2" fillId="0" borderId="23" xfId="36" applyFont="1" applyFill="1" applyBorder="1" applyAlignment="1">
      <alignment horizontal="center" vertical="center"/>
    </xf>
    <xf numFmtId="43" fontId="2" fillId="0" borderId="23" xfId="36" applyFont="1" applyFill="1" applyBorder="1" applyAlignment="1" quotePrefix="1">
      <alignment horizontal="center" vertical="center"/>
    </xf>
    <xf numFmtId="43" fontId="2" fillId="0" borderId="22" xfId="36" applyFont="1" applyFill="1" applyBorder="1" applyAlignment="1" quotePrefix="1">
      <alignment horizontal="center" vertical="center"/>
    </xf>
    <xf numFmtId="43" fontId="3" fillId="0" borderId="22" xfId="36" applyFont="1" applyFill="1" applyBorder="1" applyAlignment="1" quotePrefix="1">
      <alignment horizontal="center" vertical="center"/>
    </xf>
    <xf numFmtId="43" fontId="2" fillId="0" borderId="22" xfId="36" applyFont="1" applyFill="1" applyBorder="1" applyAlignment="1">
      <alignment horizontal="center" vertical="center"/>
    </xf>
    <xf numFmtId="43" fontId="2" fillId="0" borderId="20" xfId="36" applyFont="1" applyFill="1" applyBorder="1" applyAlignment="1">
      <alignment horizontal="center" vertical="center"/>
    </xf>
    <xf numFmtId="43" fontId="2" fillId="0" borderId="19" xfId="36" applyFont="1" applyFill="1" applyBorder="1" applyAlignment="1">
      <alignment horizontal="center" vertical="center"/>
    </xf>
    <xf numFmtId="43" fontId="59" fillId="0" borderId="0" xfId="36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 quotePrefix="1">
      <alignment horizontal="center" vertical="center"/>
    </xf>
    <xf numFmtId="43" fontId="2" fillId="0" borderId="22" xfId="36" applyFont="1" applyFill="1" applyBorder="1" applyAlignment="1">
      <alignment vertical="center"/>
    </xf>
    <xf numFmtId="43" fontId="3" fillId="0" borderId="22" xfId="0" applyNumberFormat="1" applyFont="1" applyFill="1" applyBorder="1" applyAlignment="1">
      <alignment vertical="center"/>
    </xf>
    <xf numFmtId="43" fontId="3" fillId="0" borderId="23" xfId="36" applyFont="1" applyFill="1" applyBorder="1" applyAlignment="1" quotePrefix="1">
      <alignment horizontal="center" vertical="center"/>
    </xf>
    <xf numFmtId="43" fontId="3" fillId="0" borderId="11" xfId="0" applyNumberFormat="1" applyFont="1" applyFill="1" applyBorder="1" applyAlignment="1">
      <alignment horizontal="center" vertical="center"/>
    </xf>
    <xf numFmtId="43" fontId="6" fillId="0" borderId="22" xfId="0" applyNumberFormat="1" applyFont="1" applyFill="1" applyBorder="1" applyAlignment="1">
      <alignment vertical="center"/>
    </xf>
    <xf numFmtId="43" fontId="6" fillId="0" borderId="11" xfId="0" applyNumberFormat="1" applyFont="1" applyFill="1" applyBorder="1" applyAlignment="1">
      <alignment horizontal="center" vertical="center"/>
    </xf>
    <xf numFmtId="43" fontId="7" fillId="0" borderId="24" xfId="36" applyFont="1" applyFill="1" applyBorder="1" applyAlignment="1">
      <alignment horizontal="center" vertical="center"/>
    </xf>
    <xf numFmtId="43" fontId="7" fillId="0" borderId="18" xfId="36" applyFont="1" applyFill="1" applyBorder="1" applyAlignment="1">
      <alignment horizontal="center" vertical="center"/>
    </xf>
    <xf numFmtId="43" fontId="6" fillId="0" borderId="23" xfId="36" applyFont="1" applyFill="1" applyBorder="1" applyAlignment="1" quotePrefix="1">
      <alignment horizontal="center" vertical="center"/>
    </xf>
    <xf numFmtId="43" fontId="6" fillId="0" borderId="24" xfId="36" applyFont="1" applyFill="1" applyBorder="1" applyAlignment="1" quotePrefix="1">
      <alignment horizontal="center" vertical="center"/>
    </xf>
    <xf numFmtId="43" fontId="7" fillId="0" borderId="24" xfId="36" applyFont="1" applyFill="1" applyBorder="1" applyAlignment="1" quotePrefix="1">
      <alignment horizontal="center" vertical="center"/>
    </xf>
    <xf numFmtId="43" fontId="7" fillId="0" borderId="20" xfId="36" applyFont="1" applyFill="1" applyBorder="1" applyAlignment="1" quotePrefix="1">
      <alignment horizontal="center" vertical="center"/>
    </xf>
    <xf numFmtId="43" fontId="6" fillId="0" borderId="10" xfId="36" applyFont="1" applyFill="1" applyBorder="1" applyAlignment="1" quotePrefix="1">
      <alignment horizontal="center" vertical="center"/>
    </xf>
    <xf numFmtId="0" fontId="2" fillId="0" borderId="23" xfId="0" applyFont="1" applyFill="1" applyBorder="1" applyAlignment="1" quotePrefix="1">
      <alignment horizontal="center" vertical="center"/>
    </xf>
    <xf numFmtId="0" fontId="3" fillId="0" borderId="23" xfId="0" applyFont="1" applyFill="1" applyBorder="1" applyAlignment="1" quotePrefix="1">
      <alignment horizontal="center" vertical="center"/>
    </xf>
    <xf numFmtId="0" fontId="2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/>
    </xf>
    <xf numFmtId="43" fontId="11" fillId="0" borderId="0" xfId="36" applyFont="1" applyAlignment="1">
      <alignment/>
    </xf>
    <xf numFmtId="0" fontId="3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7" xfId="0" applyFont="1" applyBorder="1" applyAlignment="1" quotePrefix="1">
      <alignment horizontal="center" vertical="center"/>
    </xf>
    <xf numFmtId="0" fontId="2" fillId="0" borderId="19" xfId="0" applyFont="1" applyBorder="1" applyAlignment="1" quotePrefix="1">
      <alignment horizontal="center" vertical="center"/>
    </xf>
    <xf numFmtId="0" fontId="2" fillId="0" borderId="18" xfId="0" applyFont="1" applyBorder="1" applyAlignment="1" quotePrefix="1">
      <alignment horizontal="center" vertical="center"/>
    </xf>
    <xf numFmtId="0" fontId="2" fillId="0" borderId="20" xfId="0" applyFont="1" applyBorder="1" applyAlignment="1" quotePrefix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43" fontId="11" fillId="0" borderId="15" xfId="36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1447800</xdr:colOff>
      <xdr:row>62</xdr:row>
      <xdr:rowOff>0</xdr:rowOff>
    </xdr:from>
    <xdr:to>
      <xdr:col>2</xdr:col>
      <xdr:colOff>1447800</xdr:colOff>
      <xdr:row>62</xdr:row>
      <xdr:rowOff>0</xdr:rowOff>
    </xdr:to>
    <xdr:sp>
      <xdr:nvSpPr>
        <xdr:cNvPr id="1" name="Line 1"/>
        <xdr:cNvSpPr>
          <a:spLocks/>
        </xdr:cNvSpPr>
      </xdr:nvSpPr>
      <xdr:spPr>
        <a:xfrm>
          <a:off x="2085975" y="1830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1447800</xdr:colOff>
      <xdr:row>66</xdr:row>
      <xdr:rowOff>0</xdr:rowOff>
    </xdr:from>
    <xdr:to>
      <xdr:col>2</xdr:col>
      <xdr:colOff>1447800</xdr:colOff>
      <xdr:row>68</xdr:row>
      <xdr:rowOff>0</xdr:rowOff>
    </xdr:to>
    <xdr:sp>
      <xdr:nvSpPr>
        <xdr:cNvPr id="2" name="Line 2"/>
        <xdr:cNvSpPr>
          <a:spLocks/>
        </xdr:cNvSpPr>
      </xdr:nvSpPr>
      <xdr:spPr>
        <a:xfrm>
          <a:off x="2085975" y="19488150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1447800</xdr:colOff>
      <xdr:row>60</xdr:row>
      <xdr:rowOff>0</xdr:rowOff>
    </xdr:from>
    <xdr:to>
      <xdr:col>2</xdr:col>
      <xdr:colOff>1447800</xdr:colOff>
      <xdr:row>60</xdr:row>
      <xdr:rowOff>0</xdr:rowOff>
    </xdr:to>
    <xdr:sp>
      <xdr:nvSpPr>
        <xdr:cNvPr id="1" name="Line 1"/>
        <xdr:cNvSpPr>
          <a:spLocks/>
        </xdr:cNvSpPr>
      </xdr:nvSpPr>
      <xdr:spPr>
        <a:xfrm>
          <a:off x="2257425" y="1714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1447800</xdr:colOff>
      <xdr:row>66</xdr:row>
      <xdr:rowOff>0</xdr:rowOff>
    </xdr:from>
    <xdr:to>
      <xdr:col>2</xdr:col>
      <xdr:colOff>1447800</xdr:colOff>
      <xdr:row>66</xdr:row>
      <xdr:rowOff>0</xdr:rowOff>
    </xdr:to>
    <xdr:sp>
      <xdr:nvSpPr>
        <xdr:cNvPr id="1" name="Line 1"/>
        <xdr:cNvSpPr>
          <a:spLocks/>
        </xdr:cNvSpPr>
      </xdr:nvSpPr>
      <xdr:spPr>
        <a:xfrm>
          <a:off x="2019300" y="2648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1447800</xdr:colOff>
      <xdr:row>66</xdr:row>
      <xdr:rowOff>0</xdr:rowOff>
    </xdr:from>
    <xdr:to>
      <xdr:col>2</xdr:col>
      <xdr:colOff>1447800</xdr:colOff>
      <xdr:row>66</xdr:row>
      <xdr:rowOff>0</xdr:rowOff>
    </xdr:to>
    <xdr:sp>
      <xdr:nvSpPr>
        <xdr:cNvPr id="1" name="Line 1"/>
        <xdr:cNvSpPr>
          <a:spLocks/>
        </xdr:cNvSpPr>
      </xdr:nvSpPr>
      <xdr:spPr>
        <a:xfrm>
          <a:off x="2019300" y="2648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1447800</xdr:colOff>
      <xdr:row>22</xdr:row>
      <xdr:rowOff>0</xdr:rowOff>
    </xdr:from>
    <xdr:to>
      <xdr:col>2</xdr:col>
      <xdr:colOff>1447800</xdr:colOff>
      <xdr:row>22</xdr:row>
      <xdr:rowOff>0</xdr:rowOff>
    </xdr:to>
    <xdr:sp>
      <xdr:nvSpPr>
        <xdr:cNvPr id="1" name="Line 1"/>
        <xdr:cNvSpPr>
          <a:spLocks/>
        </xdr:cNvSpPr>
      </xdr:nvSpPr>
      <xdr:spPr>
        <a:xfrm>
          <a:off x="2019300" y="917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1447800</xdr:colOff>
      <xdr:row>13</xdr:row>
      <xdr:rowOff>0</xdr:rowOff>
    </xdr:from>
    <xdr:to>
      <xdr:col>2</xdr:col>
      <xdr:colOff>1447800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20193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1447800</xdr:colOff>
      <xdr:row>23</xdr:row>
      <xdr:rowOff>0</xdr:rowOff>
    </xdr:from>
    <xdr:to>
      <xdr:col>2</xdr:col>
      <xdr:colOff>1447800</xdr:colOff>
      <xdr:row>23</xdr:row>
      <xdr:rowOff>0</xdr:rowOff>
    </xdr:to>
    <xdr:sp>
      <xdr:nvSpPr>
        <xdr:cNvPr id="2" name="Line 1"/>
        <xdr:cNvSpPr>
          <a:spLocks/>
        </xdr:cNvSpPr>
      </xdr:nvSpPr>
      <xdr:spPr>
        <a:xfrm>
          <a:off x="20193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1447800</xdr:colOff>
      <xdr:row>15</xdr:row>
      <xdr:rowOff>0</xdr:rowOff>
    </xdr:from>
    <xdr:to>
      <xdr:col>1</xdr:col>
      <xdr:colOff>1447800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1657350" y="623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3"/>
  <sheetViews>
    <sheetView zoomScalePageLayoutView="0" workbookViewId="0" topLeftCell="A1">
      <selection activeCell="B72" sqref="B72"/>
    </sheetView>
  </sheetViews>
  <sheetFormatPr defaultColWidth="9.140625" defaultRowHeight="18.75" customHeight="1"/>
  <cols>
    <col min="1" max="1" width="9.140625" style="7" customWidth="1"/>
    <col min="2" max="2" width="51.8515625" style="7" customWidth="1"/>
    <col min="3" max="4" width="15.8515625" style="13" customWidth="1"/>
    <col min="5" max="5" width="35.7109375" style="7" customWidth="1"/>
    <col min="6" max="16384" width="9.140625" style="7" customWidth="1"/>
  </cols>
  <sheetData>
    <row r="1" spans="1:5" ht="18.75" customHeight="1">
      <c r="A1" s="226" t="s">
        <v>5</v>
      </c>
      <c r="B1" s="226"/>
      <c r="C1" s="226"/>
      <c r="D1" s="226"/>
      <c r="E1" s="226"/>
    </row>
    <row r="2" spans="1:5" s="44" customFormat="1" ht="18.75" customHeight="1">
      <c r="A2" s="229" t="s">
        <v>3</v>
      </c>
      <c r="B2" s="230"/>
      <c r="C2" s="17" t="s">
        <v>45</v>
      </c>
      <c r="D2" s="17" t="s">
        <v>46</v>
      </c>
      <c r="E2" s="17" t="s">
        <v>115</v>
      </c>
    </row>
    <row r="3" spans="1:5" s="44" customFormat="1" ht="18" customHeight="1">
      <c r="A3" s="37" t="s">
        <v>116</v>
      </c>
      <c r="B3" s="43"/>
      <c r="C3" s="3">
        <v>900</v>
      </c>
      <c r="D3" s="3">
        <v>230100</v>
      </c>
      <c r="E3" s="17"/>
    </row>
    <row r="4" spans="1:5" s="44" customFormat="1" ht="18" customHeight="1">
      <c r="A4" s="42"/>
      <c r="B4" s="8" t="s">
        <v>117</v>
      </c>
      <c r="C4" s="5">
        <v>903</v>
      </c>
      <c r="D4" s="6">
        <v>230108</v>
      </c>
      <c r="E4" s="17"/>
    </row>
    <row r="5" spans="1:5" ht="18" customHeight="1">
      <c r="A5" s="37" t="s">
        <v>4</v>
      </c>
      <c r="B5" s="8"/>
      <c r="C5" s="2" t="s">
        <v>47</v>
      </c>
      <c r="D5" s="3">
        <v>110600</v>
      </c>
      <c r="E5" s="9"/>
    </row>
    <row r="6" spans="1:5" ht="18" customHeight="1">
      <c r="A6" s="10"/>
      <c r="B6" s="8" t="s">
        <v>0</v>
      </c>
      <c r="C6" s="4" t="s">
        <v>6</v>
      </c>
      <c r="D6" s="5">
        <v>110601</v>
      </c>
      <c r="E6" s="9"/>
    </row>
    <row r="7" spans="1:5" ht="18" customHeight="1">
      <c r="A7" s="10"/>
      <c r="B7" s="8" t="s">
        <v>1</v>
      </c>
      <c r="C7" s="4" t="s">
        <v>7</v>
      </c>
      <c r="D7" s="5">
        <v>110602</v>
      </c>
      <c r="E7" s="9"/>
    </row>
    <row r="8" spans="1:5" ht="18" customHeight="1">
      <c r="A8" s="10"/>
      <c r="B8" s="8" t="s">
        <v>2</v>
      </c>
      <c r="C8" s="4" t="s">
        <v>8</v>
      </c>
      <c r="D8" s="5">
        <v>110603</v>
      </c>
      <c r="E8" s="9"/>
    </row>
    <row r="9" spans="1:5" ht="18" customHeight="1">
      <c r="A9" s="37" t="s">
        <v>111</v>
      </c>
      <c r="B9" s="8"/>
      <c r="C9" s="3" t="s">
        <v>84</v>
      </c>
      <c r="D9" s="2" t="s">
        <v>48</v>
      </c>
      <c r="E9" s="9"/>
    </row>
    <row r="10" spans="1:5" ht="18" customHeight="1">
      <c r="A10" s="10"/>
      <c r="B10" s="8" t="s">
        <v>9</v>
      </c>
      <c r="C10" s="4" t="s">
        <v>37</v>
      </c>
      <c r="D10" s="4" t="s">
        <v>49</v>
      </c>
      <c r="E10" s="9"/>
    </row>
    <row r="11" spans="1:5" ht="18" customHeight="1">
      <c r="A11" s="10"/>
      <c r="B11" s="8" t="s">
        <v>10</v>
      </c>
      <c r="C11" s="4" t="s">
        <v>13</v>
      </c>
      <c r="D11" s="4" t="s">
        <v>50</v>
      </c>
      <c r="E11" s="9"/>
    </row>
    <row r="12" spans="1:5" ht="18" customHeight="1">
      <c r="A12" s="10"/>
      <c r="B12" s="8" t="s">
        <v>11</v>
      </c>
      <c r="C12" s="4" t="s">
        <v>14</v>
      </c>
      <c r="D12" s="4" t="s">
        <v>51</v>
      </c>
      <c r="E12" s="9"/>
    </row>
    <row r="13" spans="1:5" ht="18" customHeight="1">
      <c r="A13" s="10"/>
      <c r="B13" s="8" t="s">
        <v>12</v>
      </c>
      <c r="C13" s="4" t="s">
        <v>15</v>
      </c>
      <c r="D13" s="4" t="s">
        <v>52</v>
      </c>
      <c r="E13" s="9"/>
    </row>
    <row r="14" spans="1:5" ht="18" customHeight="1">
      <c r="A14" s="37" t="s">
        <v>16</v>
      </c>
      <c r="B14" s="8"/>
      <c r="C14" s="2" t="s">
        <v>53</v>
      </c>
      <c r="D14" s="2" t="s">
        <v>54</v>
      </c>
      <c r="E14" s="9"/>
    </row>
    <row r="15" spans="1:5" ht="18" customHeight="1">
      <c r="A15" s="10"/>
      <c r="B15" s="8" t="s">
        <v>38</v>
      </c>
      <c r="C15" s="4" t="s">
        <v>39</v>
      </c>
      <c r="D15" s="4" t="s">
        <v>55</v>
      </c>
      <c r="E15" s="9"/>
    </row>
    <row r="16" spans="1:5" ht="18" customHeight="1">
      <c r="A16" s="10"/>
      <c r="B16" s="8" t="s">
        <v>17</v>
      </c>
      <c r="C16" s="4" t="s">
        <v>39</v>
      </c>
      <c r="D16" s="4" t="s">
        <v>55</v>
      </c>
      <c r="E16" s="9"/>
    </row>
    <row r="17" spans="1:5" ht="18" customHeight="1">
      <c r="A17" s="10"/>
      <c r="B17" s="8" t="s">
        <v>18</v>
      </c>
      <c r="C17" s="4" t="s">
        <v>40</v>
      </c>
      <c r="D17" s="4" t="s">
        <v>56</v>
      </c>
      <c r="E17" s="9"/>
    </row>
    <row r="18" spans="1:5" ht="18" customHeight="1">
      <c r="A18" s="10"/>
      <c r="B18" s="8" t="s">
        <v>19</v>
      </c>
      <c r="C18" s="4" t="s">
        <v>41</v>
      </c>
      <c r="D18" s="4" t="s">
        <v>57</v>
      </c>
      <c r="E18" s="9"/>
    </row>
    <row r="19" spans="1:5" ht="18" customHeight="1">
      <c r="A19" s="10"/>
      <c r="B19" s="8" t="s">
        <v>102</v>
      </c>
      <c r="C19" s="4" t="s">
        <v>42</v>
      </c>
      <c r="D19" s="4" t="s">
        <v>58</v>
      </c>
      <c r="E19" s="9"/>
    </row>
    <row r="20" spans="1:5" ht="18" customHeight="1">
      <c r="A20" s="10"/>
      <c r="B20" s="8" t="s">
        <v>20</v>
      </c>
      <c r="C20" s="4" t="s">
        <v>43</v>
      </c>
      <c r="D20" s="4" t="s">
        <v>59</v>
      </c>
      <c r="E20" s="9"/>
    </row>
    <row r="21" spans="1:5" ht="18" customHeight="1">
      <c r="A21" s="10"/>
      <c r="B21" s="8" t="s">
        <v>60</v>
      </c>
      <c r="C21" s="4" t="s">
        <v>44</v>
      </c>
      <c r="D21" s="4" t="s">
        <v>61</v>
      </c>
      <c r="E21" s="9"/>
    </row>
    <row r="22" spans="1:5" ht="18" customHeight="1">
      <c r="A22" s="10"/>
      <c r="B22" s="8" t="s">
        <v>21</v>
      </c>
      <c r="C22" s="4" t="s">
        <v>62</v>
      </c>
      <c r="D22" s="4" t="s">
        <v>63</v>
      </c>
      <c r="E22" s="9"/>
    </row>
    <row r="23" spans="1:5" ht="18" customHeight="1">
      <c r="A23" s="10"/>
      <c r="B23" s="8" t="s">
        <v>112</v>
      </c>
      <c r="C23" s="4" t="s">
        <v>64</v>
      </c>
      <c r="D23" s="4" t="s">
        <v>65</v>
      </c>
      <c r="E23" s="9"/>
    </row>
    <row r="24" spans="1:5" ht="18" customHeight="1">
      <c r="A24" s="10"/>
      <c r="B24" s="8" t="s">
        <v>22</v>
      </c>
      <c r="C24" s="4" t="s">
        <v>66</v>
      </c>
      <c r="D24" s="4" t="s">
        <v>67</v>
      </c>
      <c r="E24" s="9"/>
    </row>
    <row r="25" spans="1:5" ht="18" customHeight="1">
      <c r="A25" s="10"/>
      <c r="B25" s="11" t="s">
        <v>103</v>
      </c>
      <c r="C25" s="2" t="s">
        <v>87</v>
      </c>
      <c r="D25" s="2">
        <v>412299</v>
      </c>
      <c r="E25" s="9"/>
    </row>
    <row r="26" spans="1:5" ht="18" customHeight="1">
      <c r="A26" s="28"/>
      <c r="B26" s="29" t="s">
        <v>104</v>
      </c>
      <c r="C26" s="45" t="s">
        <v>87</v>
      </c>
      <c r="D26" s="46">
        <v>412299</v>
      </c>
      <c r="E26" s="30"/>
    </row>
    <row r="27" spans="1:5" ht="18" customHeight="1">
      <c r="A27" s="28"/>
      <c r="B27" s="31" t="s">
        <v>105</v>
      </c>
      <c r="C27" s="231" t="s">
        <v>68</v>
      </c>
      <c r="D27" s="233" t="s">
        <v>69</v>
      </c>
      <c r="E27" s="30"/>
    </row>
    <row r="28" spans="1:5" ht="18" customHeight="1">
      <c r="A28" s="32"/>
      <c r="B28" s="33" t="s">
        <v>106</v>
      </c>
      <c r="C28" s="232"/>
      <c r="D28" s="234"/>
      <c r="E28" s="34"/>
    </row>
    <row r="29" spans="1:5" ht="18" customHeight="1">
      <c r="A29" s="32"/>
      <c r="B29" s="35" t="s">
        <v>107</v>
      </c>
      <c r="C29" s="47" t="s">
        <v>70</v>
      </c>
      <c r="D29" s="47" t="s">
        <v>71</v>
      </c>
      <c r="E29" s="34"/>
    </row>
    <row r="30" spans="1:5" ht="18" customHeight="1">
      <c r="A30" s="10"/>
      <c r="B30" s="12" t="s">
        <v>108</v>
      </c>
      <c r="C30" s="4" t="s">
        <v>72</v>
      </c>
      <c r="D30" s="4" t="s">
        <v>74</v>
      </c>
      <c r="E30" s="9"/>
    </row>
    <row r="31" spans="1:5" ht="18" customHeight="1">
      <c r="A31" s="10"/>
      <c r="B31" s="11" t="s">
        <v>23</v>
      </c>
      <c r="C31" s="2" t="s">
        <v>73</v>
      </c>
      <c r="D31" s="2" t="s">
        <v>75</v>
      </c>
      <c r="E31" s="9"/>
    </row>
    <row r="32" spans="1:5" ht="18" customHeight="1">
      <c r="A32" s="10"/>
      <c r="B32" s="12" t="s">
        <v>88</v>
      </c>
      <c r="C32" s="4" t="s">
        <v>73</v>
      </c>
      <c r="D32" s="46" t="s">
        <v>75</v>
      </c>
      <c r="E32" s="9"/>
    </row>
    <row r="33" spans="1:5" ht="18" customHeight="1">
      <c r="A33" s="10"/>
      <c r="B33" s="12" t="s">
        <v>91</v>
      </c>
      <c r="C33" s="4" t="s">
        <v>89</v>
      </c>
      <c r="D33" s="46" t="s">
        <v>118</v>
      </c>
      <c r="E33" s="9"/>
    </row>
    <row r="34" spans="1:5" ht="18" customHeight="1">
      <c r="A34" s="10"/>
      <c r="B34" s="12" t="s">
        <v>92</v>
      </c>
      <c r="C34" s="4" t="s">
        <v>90</v>
      </c>
      <c r="D34" s="46" t="s">
        <v>119</v>
      </c>
      <c r="E34" s="9"/>
    </row>
    <row r="35" spans="1:5" ht="18" customHeight="1">
      <c r="A35" s="10"/>
      <c r="B35" s="12" t="s">
        <v>93</v>
      </c>
      <c r="C35" s="4" t="s">
        <v>95</v>
      </c>
      <c r="D35" s="46" t="s">
        <v>120</v>
      </c>
      <c r="E35" s="9"/>
    </row>
    <row r="36" spans="1:5" ht="18" customHeight="1">
      <c r="A36" s="10"/>
      <c r="B36" s="12" t="s">
        <v>94</v>
      </c>
      <c r="C36" s="4" t="s">
        <v>109</v>
      </c>
      <c r="D36" s="46" t="s">
        <v>121</v>
      </c>
      <c r="E36" s="9"/>
    </row>
    <row r="37" spans="1:5" ht="18" customHeight="1">
      <c r="A37" s="37" t="s">
        <v>76</v>
      </c>
      <c r="B37" s="8"/>
      <c r="C37" s="2" t="s">
        <v>77</v>
      </c>
      <c r="D37" s="49">
        <v>413000</v>
      </c>
      <c r="E37" s="9"/>
    </row>
    <row r="38" spans="1:5" ht="18" customHeight="1">
      <c r="A38" s="10"/>
      <c r="B38" s="11" t="s">
        <v>24</v>
      </c>
      <c r="C38" s="4" t="s">
        <v>78</v>
      </c>
      <c r="D38" s="5">
        <v>413002</v>
      </c>
      <c r="E38" s="9"/>
    </row>
    <row r="39" spans="1:5" ht="18" customHeight="1">
      <c r="A39" s="10"/>
      <c r="B39" s="12" t="s">
        <v>96</v>
      </c>
      <c r="C39" s="4" t="s">
        <v>78</v>
      </c>
      <c r="D39" s="5">
        <v>413002</v>
      </c>
      <c r="E39" s="9"/>
    </row>
    <row r="40" spans="1:5" ht="18" customHeight="1">
      <c r="A40" s="10"/>
      <c r="B40" s="12" t="s">
        <v>97</v>
      </c>
      <c r="C40" s="4" t="s">
        <v>78</v>
      </c>
      <c r="D40" s="5">
        <v>413002</v>
      </c>
      <c r="E40" s="9"/>
    </row>
    <row r="41" spans="1:5" ht="18" customHeight="1">
      <c r="A41" s="10"/>
      <c r="B41" s="12" t="s">
        <v>98</v>
      </c>
      <c r="C41" s="4" t="s">
        <v>78</v>
      </c>
      <c r="D41" s="5">
        <v>413002</v>
      </c>
      <c r="E41" s="9"/>
    </row>
    <row r="42" spans="1:5" ht="18" customHeight="1">
      <c r="A42" s="10"/>
      <c r="B42" s="12" t="s">
        <v>99</v>
      </c>
      <c r="C42" s="4" t="s">
        <v>78</v>
      </c>
      <c r="D42" s="5">
        <v>413002</v>
      </c>
      <c r="E42" s="9"/>
    </row>
    <row r="43" spans="1:5" ht="18" customHeight="1">
      <c r="A43" s="10"/>
      <c r="B43" s="8" t="s">
        <v>100</v>
      </c>
      <c r="C43" s="4" t="s">
        <v>79</v>
      </c>
      <c r="D43" s="5">
        <v>413003</v>
      </c>
      <c r="E43" s="9"/>
    </row>
    <row r="44" spans="1:5" ht="18" customHeight="1">
      <c r="A44" s="10"/>
      <c r="B44" s="8" t="s">
        <v>101</v>
      </c>
      <c r="C44" s="4" t="s">
        <v>79</v>
      </c>
      <c r="D44" s="5">
        <v>413003</v>
      </c>
      <c r="E44" s="9"/>
    </row>
    <row r="45" spans="1:5" ht="18" customHeight="1">
      <c r="A45" s="37" t="s">
        <v>25</v>
      </c>
      <c r="B45" s="8"/>
      <c r="C45" s="2" t="s">
        <v>80</v>
      </c>
      <c r="D45" s="3">
        <v>415000</v>
      </c>
      <c r="E45" s="9"/>
    </row>
    <row r="46" spans="1:5" ht="18" customHeight="1">
      <c r="A46" s="10"/>
      <c r="B46" s="8" t="s">
        <v>26</v>
      </c>
      <c r="C46" s="4" t="s">
        <v>81</v>
      </c>
      <c r="D46" s="5">
        <v>415004</v>
      </c>
      <c r="E46" s="9"/>
    </row>
    <row r="47" spans="1:5" ht="18" customHeight="1">
      <c r="A47" s="10"/>
      <c r="B47" s="8" t="s">
        <v>113</v>
      </c>
      <c r="C47" s="4" t="s">
        <v>110</v>
      </c>
      <c r="D47" s="6">
        <v>415006</v>
      </c>
      <c r="E47" s="9"/>
    </row>
    <row r="48" spans="1:5" ht="18" customHeight="1">
      <c r="A48" s="10"/>
      <c r="B48" s="11" t="s">
        <v>27</v>
      </c>
      <c r="C48" s="2" t="s">
        <v>82</v>
      </c>
      <c r="D48" s="3">
        <v>415999</v>
      </c>
      <c r="E48" s="9"/>
    </row>
    <row r="49" spans="1:5" ht="18" customHeight="1">
      <c r="A49" s="10"/>
      <c r="B49" s="38" t="s">
        <v>122</v>
      </c>
      <c r="C49" s="4" t="s">
        <v>82</v>
      </c>
      <c r="D49" s="5">
        <v>415999</v>
      </c>
      <c r="E49" s="9"/>
    </row>
    <row r="50" spans="1:5" ht="18" customHeight="1">
      <c r="A50" s="37" t="s">
        <v>28</v>
      </c>
      <c r="B50" s="8"/>
      <c r="C50" s="3">
        <v>1000</v>
      </c>
      <c r="D50" s="3">
        <v>421000</v>
      </c>
      <c r="E50" s="9"/>
    </row>
    <row r="51" spans="1:5" ht="18" customHeight="1">
      <c r="A51" s="10"/>
      <c r="B51" s="8" t="s">
        <v>83</v>
      </c>
      <c r="C51" s="5">
        <v>1002</v>
      </c>
      <c r="D51" s="5">
        <v>421002</v>
      </c>
      <c r="E51" s="9"/>
    </row>
    <row r="52" spans="1:5" ht="18" customHeight="1">
      <c r="A52" s="10"/>
      <c r="B52" s="8" t="s">
        <v>114</v>
      </c>
      <c r="C52" s="5">
        <v>1003</v>
      </c>
      <c r="D52" s="6">
        <v>421004</v>
      </c>
      <c r="E52" s="9"/>
    </row>
    <row r="53" spans="1:5" ht="18" customHeight="1">
      <c r="A53" s="10"/>
      <c r="B53" s="8" t="s">
        <v>29</v>
      </c>
      <c r="C53" s="5">
        <v>1004</v>
      </c>
      <c r="D53" s="5">
        <v>421005</v>
      </c>
      <c r="E53" s="9"/>
    </row>
    <row r="54" spans="1:5" ht="18" customHeight="1">
      <c r="A54" s="10"/>
      <c r="B54" s="8" t="s">
        <v>30</v>
      </c>
      <c r="C54" s="5">
        <v>1005</v>
      </c>
      <c r="D54" s="5">
        <v>421006</v>
      </c>
      <c r="E54" s="9"/>
    </row>
    <row r="55" spans="1:5" ht="18" customHeight="1">
      <c r="A55" s="10"/>
      <c r="B55" s="8" t="s">
        <v>31</v>
      </c>
      <c r="C55" s="5">
        <v>1006</v>
      </c>
      <c r="D55" s="5">
        <v>421007</v>
      </c>
      <c r="E55" s="9"/>
    </row>
    <row r="56" spans="1:5" ht="18" customHeight="1">
      <c r="A56" s="10"/>
      <c r="B56" s="8" t="s">
        <v>32</v>
      </c>
      <c r="C56" s="5">
        <v>1010</v>
      </c>
      <c r="D56" s="5">
        <v>421012</v>
      </c>
      <c r="E56" s="9"/>
    </row>
    <row r="57" spans="1:5" ht="18" customHeight="1">
      <c r="A57" s="10"/>
      <c r="B57" s="8" t="s">
        <v>33</v>
      </c>
      <c r="C57" s="5">
        <v>1011</v>
      </c>
      <c r="D57" s="5">
        <v>421013</v>
      </c>
      <c r="E57" s="9"/>
    </row>
    <row r="58" spans="1:5" ht="18" customHeight="1">
      <c r="A58" s="10"/>
      <c r="B58" s="8" t="s">
        <v>34</v>
      </c>
      <c r="C58" s="5">
        <v>1013</v>
      </c>
      <c r="D58" s="5">
        <v>421015</v>
      </c>
      <c r="E58" s="9"/>
    </row>
    <row r="59" spans="1:5" ht="18" customHeight="1">
      <c r="A59" s="37" t="s">
        <v>35</v>
      </c>
      <c r="B59" s="8"/>
      <c r="C59" s="3">
        <v>2000</v>
      </c>
      <c r="D59" s="3">
        <v>431000</v>
      </c>
      <c r="E59" s="9"/>
    </row>
    <row r="60" spans="1:5" ht="18" customHeight="1">
      <c r="A60" s="28"/>
      <c r="B60" s="36" t="s">
        <v>36</v>
      </c>
      <c r="C60" s="48">
        <v>2002</v>
      </c>
      <c r="D60" s="48" t="s">
        <v>84</v>
      </c>
      <c r="E60" s="30"/>
    </row>
    <row r="61" spans="1:5" ht="18" customHeight="1">
      <c r="A61" s="28"/>
      <c r="B61" s="36" t="s">
        <v>85</v>
      </c>
      <c r="C61" s="227" t="s">
        <v>84</v>
      </c>
      <c r="D61" s="227">
        <v>431002</v>
      </c>
      <c r="E61" s="30"/>
    </row>
    <row r="62" spans="1:5" ht="18" customHeight="1">
      <c r="A62" s="32"/>
      <c r="B62" s="33" t="s">
        <v>86</v>
      </c>
      <c r="C62" s="228"/>
      <c r="D62" s="228"/>
      <c r="E62" s="34"/>
    </row>
    <row r="63" spans="3:4" s="39" customFormat="1" ht="18" customHeight="1">
      <c r="C63" s="50"/>
      <c r="D63" s="50"/>
    </row>
    <row r="64" spans="3:4" s="39" customFormat="1" ht="18" customHeight="1">
      <c r="C64" s="50"/>
      <c r="D64" s="50"/>
    </row>
    <row r="65" spans="3:4" s="39" customFormat="1" ht="18" customHeight="1">
      <c r="C65" s="50"/>
      <c r="D65" s="50"/>
    </row>
    <row r="66" spans="3:4" s="39" customFormat="1" ht="18.75" customHeight="1">
      <c r="C66" s="50"/>
      <c r="D66" s="50"/>
    </row>
    <row r="67" spans="3:4" ht="18.75" customHeight="1">
      <c r="C67" s="1"/>
      <c r="D67" s="1"/>
    </row>
    <row r="68" spans="3:4" ht="18.75" customHeight="1">
      <c r="C68" s="1"/>
      <c r="D68" s="1"/>
    </row>
    <row r="69" spans="3:4" ht="18.75" customHeight="1">
      <c r="C69" s="1"/>
      <c r="D69" s="1"/>
    </row>
    <row r="70" spans="3:4" ht="18.75" customHeight="1">
      <c r="C70" s="1"/>
      <c r="D70" s="1"/>
    </row>
    <row r="71" spans="3:4" ht="18.75" customHeight="1">
      <c r="C71" s="1"/>
      <c r="D71" s="1"/>
    </row>
    <row r="72" spans="3:4" ht="18.75" customHeight="1">
      <c r="C72" s="1"/>
      <c r="D72" s="1"/>
    </row>
    <row r="73" spans="3:4" ht="18.75" customHeight="1">
      <c r="C73" s="1"/>
      <c r="D73" s="1"/>
    </row>
    <row r="74" spans="3:4" ht="18.75" customHeight="1">
      <c r="C74" s="1"/>
      <c r="D74" s="1"/>
    </row>
    <row r="75" spans="3:4" ht="18.75" customHeight="1">
      <c r="C75" s="1"/>
      <c r="D75" s="1"/>
    </row>
    <row r="76" spans="3:4" ht="18.75" customHeight="1">
      <c r="C76" s="1"/>
      <c r="D76" s="1"/>
    </row>
    <row r="77" spans="3:4" ht="18.75" customHeight="1">
      <c r="C77" s="1"/>
      <c r="D77" s="1"/>
    </row>
    <row r="78" spans="3:4" ht="18.75" customHeight="1">
      <c r="C78" s="1"/>
      <c r="D78" s="1"/>
    </row>
    <row r="79" spans="3:4" ht="18.75" customHeight="1">
      <c r="C79" s="1"/>
      <c r="D79" s="1"/>
    </row>
    <row r="80" spans="3:4" ht="18.75" customHeight="1">
      <c r="C80" s="1"/>
      <c r="D80" s="1"/>
    </row>
    <row r="81" spans="3:4" ht="18.75" customHeight="1">
      <c r="C81" s="1"/>
      <c r="D81" s="1"/>
    </row>
    <row r="82" spans="3:4" ht="18.75" customHeight="1">
      <c r="C82" s="1"/>
      <c r="D82" s="1"/>
    </row>
    <row r="83" spans="3:4" ht="18.75" customHeight="1">
      <c r="C83" s="1"/>
      <c r="D83" s="1"/>
    </row>
  </sheetData>
  <sheetProtection/>
  <mergeCells count="6">
    <mergeCell ref="A1:E1"/>
    <mergeCell ref="C61:C62"/>
    <mergeCell ref="D61:D62"/>
    <mergeCell ref="A2:B2"/>
    <mergeCell ref="C27:C28"/>
    <mergeCell ref="D27:D28"/>
  </mergeCells>
  <printOptions horizontalCentered="1"/>
  <pageMargins left="0.1968503937007874" right="0.1968503937007874" top="0" bottom="0" header="0" footer="0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90.8515625" style="1" customWidth="1"/>
    <col min="2" max="2" width="9.140625" style="1" customWidth="1"/>
    <col min="3" max="6" width="20.140625" style="1" customWidth="1"/>
    <col min="7" max="16384" width="9.140625" style="1" customWidth="1"/>
  </cols>
  <sheetData>
    <row r="1" spans="1:3" ht="125.25" customHeight="1">
      <c r="A1" s="224" t="s">
        <v>345</v>
      </c>
      <c r="C1" s="223" t="s">
        <v>347</v>
      </c>
    </row>
    <row r="2" ht="125.25" customHeight="1">
      <c r="A2" s="224" t="s">
        <v>346</v>
      </c>
    </row>
    <row r="3" ht="125.25" customHeight="1">
      <c r="A3" s="224" t="s">
        <v>348</v>
      </c>
    </row>
    <row r="4" ht="125.25" customHeight="1">
      <c r="A4" s="224" t="s">
        <v>349</v>
      </c>
    </row>
  </sheetData>
  <sheetProtection/>
  <printOptions horizontalCentered="1"/>
  <pageMargins left="0" right="0" top="0" bottom="0" header="0" footer="0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D15"/>
  <sheetViews>
    <sheetView zoomScalePageLayoutView="0" workbookViewId="0" topLeftCell="A1">
      <selection activeCell="F2" sqref="F2:F4"/>
    </sheetView>
  </sheetViews>
  <sheetFormatPr defaultColWidth="9.140625" defaultRowHeight="12.75"/>
  <cols>
    <col min="1" max="6" width="20.140625" style="225" customWidth="1"/>
    <col min="7" max="16384" width="9.140625" style="225" customWidth="1"/>
  </cols>
  <sheetData>
    <row r="2" spans="2:4" ht="29.25">
      <c r="B2" s="225">
        <v>5753610</v>
      </c>
      <c r="C2" s="225">
        <v>5543610</v>
      </c>
      <c r="D2" s="225">
        <v>5543610</v>
      </c>
    </row>
    <row r="3" spans="2:4" ht="29.25">
      <c r="B3" s="225">
        <v>338800</v>
      </c>
      <c r="C3" s="225">
        <v>0</v>
      </c>
      <c r="D3" s="225">
        <v>338800</v>
      </c>
    </row>
    <row r="4" spans="2:4" ht="29.25">
      <c r="B4" s="225">
        <v>4475840</v>
      </c>
      <c r="C4" s="225">
        <v>0</v>
      </c>
      <c r="D4" s="225">
        <v>4475840</v>
      </c>
    </row>
    <row r="5" spans="2:4" ht="29.25">
      <c r="B5" s="225">
        <v>334000</v>
      </c>
      <c r="C5" s="225">
        <v>0</v>
      </c>
      <c r="D5" s="225">
        <v>334000</v>
      </c>
    </row>
    <row r="6" spans="2:4" ht="29.25">
      <c r="B6" s="225">
        <v>468400</v>
      </c>
      <c r="C6" s="225">
        <v>0</v>
      </c>
      <c r="D6" s="225">
        <v>468400</v>
      </c>
    </row>
    <row r="7" spans="2:4" ht="29.25">
      <c r="B7" s="225">
        <v>986000</v>
      </c>
      <c r="C7" s="225">
        <v>0</v>
      </c>
      <c r="D7" s="225">
        <v>986000</v>
      </c>
    </row>
    <row r="8" spans="2:4" ht="29.25">
      <c r="B8" s="225">
        <v>463350</v>
      </c>
      <c r="C8" s="225">
        <v>0</v>
      </c>
      <c r="D8" s="225">
        <v>463350</v>
      </c>
    </row>
    <row r="9" spans="2:4" ht="29.25">
      <c r="B9" s="225">
        <v>895000</v>
      </c>
      <c r="C9" s="225">
        <v>845000</v>
      </c>
      <c r="D9" s="225">
        <v>845000</v>
      </c>
    </row>
    <row r="10" spans="2:4" ht="29.25">
      <c r="B10" s="225">
        <v>0</v>
      </c>
      <c r="C10" s="225">
        <v>0</v>
      </c>
      <c r="D10" s="225">
        <v>0</v>
      </c>
    </row>
    <row r="11" spans="2:4" ht="29.25">
      <c r="B11" s="225">
        <v>109200</v>
      </c>
      <c r="C11" s="225">
        <v>0</v>
      </c>
      <c r="D11" s="225">
        <v>109200</v>
      </c>
    </row>
    <row r="12" spans="2:4" ht="29.25">
      <c r="B12" s="225">
        <v>0</v>
      </c>
      <c r="C12" s="225">
        <v>0</v>
      </c>
      <c r="D12" s="225">
        <v>0</v>
      </c>
    </row>
    <row r="13" spans="2:4" ht="29.25">
      <c r="B13" s="225">
        <f>SUM(B2:B12)</f>
        <v>13824200</v>
      </c>
      <c r="C13" s="225">
        <f>SUM(C2:C12)</f>
        <v>6388610</v>
      </c>
      <c r="D13" s="225">
        <f>SUM(D2:D12)</f>
        <v>13564200</v>
      </c>
    </row>
    <row r="14" ht="29.25">
      <c r="C14" s="225">
        <v>260000</v>
      </c>
    </row>
    <row r="15" ht="29.25">
      <c r="D15" s="225">
        <f>SUM(B13-C14)</f>
        <v>13564200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9"/>
  <sheetViews>
    <sheetView zoomScalePageLayoutView="0" workbookViewId="0" topLeftCell="A16">
      <selection activeCell="C54" sqref="C54"/>
    </sheetView>
  </sheetViews>
  <sheetFormatPr defaultColWidth="9.140625" defaultRowHeight="18.75" customHeight="1"/>
  <cols>
    <col min="1" max="1" width="6.57421875" style="15" customWidth="1"/>
    <col min="2" max="2" width="3.00390625" style="20" customWidth="1"/>
    <col min="3" max="3" width="50.00390625" style="15" customWidth="1"/>
    <col min="4" max="4" width="12.28125" style="20" customWidth="1"/>
    <col min="5" max="6" width="15.7109375" style="15" customWidth="1"/>
    <col min="7" max="16384" width="9.140625" style="15" customWidth="1"/>
  </cols>
  <sheetData>
    <row r="1" spans="2:5" s="44" customFormat="1" ht="23.25" customHeight="1">
      <c r="B1" s="14"/>
      <c r="E1" s="44" t="s">
        <v>135</v>
      </c>
    </row>
    <row r="2" spans="2:5" s="44" customFormat="1" ht="23.25" customHeight="1">
      <c r="B2" s="14"/>
      <c r="D2" s="14"/>
      <c r="E2" s="44" t="s">
        <v>134</v>
      </c>
    </row>
    <row r="3" spans="1:6" s="44" customFormat="1" ht="23.25" customHeight="1">
      <c r="A3" s="235" t="s">
        <v>171</v>
      </c>
      <c r="B3" s="235"/>
      <c r="C3" s="235"/>
      <c r="D3" s="235"/>
      <c r="E3" s="235"/>
      <c r="F3" s="235"/>
    </row>
    <row r="4" spans="1:6" ht="23.25" customHeight="1">
      <c r="A4" s="51" t="s">
        <v>123</v>
      </c>
      <c r="B4" s="53"/>
      <c r="D4" s="51"/>
      <c r="E4" s="51"/>
      <c r="F4" s="51"/>
    </row>
    <row r="5" spans="1:6" s="44" customFormat="1" ht="23.25" customHeight="1">
      <c r="A5" s="229" t="s">
        <v>124</v>
      </c>
      <c r="B5" s="236"/>
      <c r="C5" s="230"/>
      <c r="D5" s="57" t="s">
        <v>46</v>
      </c>
      <c r="E5" s="17" t="s">
        <v>125</v>
      </c>
      <c r="F5" s="17" t="s">
        <v>126</v>
      </c>
    </row>
    <row r="6" spans="1:6" s="44" customFormat="1" ht="23.25" customHeight="1">
      <c r="A6" s="61" t="s">
        <v>127</v>
      </c>
      <c r="B6" s="54"/>
      <c r="C6" s="19"/>
      <c r="D6" s="17"/>
      <c r="E6" s="91"/>
      <c r="F6" s="91"/>
    </row>
    <row r="7" spans="1:6" ht="23.25" customHeight="1">
      <c r="A7" s="63">
        <v>1</v>
      </c>
      <c r="B7" s="88"/>
      <c r="C7" s="106" t="s">
        <v>172</v>
      </c>
      <c r="D7" s="63"/>
      <c r="E7" s="91"/>
      <c r="F7" s="91"/>
    </row>
    <row r="8" spans="1:6" ht="23.25" customHeight="1">
      <c r="A8" s="83"/>
      <c r="B8" s="89"/>
      <c r="C8" s="107" t="s">
        <v>173</v>
      </c>
      <c r="D8" s="118">
        <v>411000</v>
      </c>
      <c r="E8" s="110"/>
      <c r="F8" s="110"/>
    </row>
    <row r="9" spans="1:6" ht="23.25" customHeight="1">
      <c r="A9" s="92"/>
      <c r="B9" s="82" t="s">
        <v>128</v>
      </c>
      <c r="C9" s="70" t="s">
        <v>9</v>
      </c>
      <c r="D9" s="76" t="s">
        <v>49</v>
      </c>
      <c r="E9" s="110"/>
      <c r="F9" s="110"/>
    </row>
    <row r="10" spans="1:6" ht="23.25" customHeight="1">
      <c r="A10" s="18"/>
      <c r="B10" s="21"/>
      <c r="C10" s="71" t="s">
        <v>10</v>
      </c>
      <c r="D10" s="74" t="s">
        <v>50</v>
      </c>
      <c r="E10" s="55"/>
      <c r="F10" s="55"/>
    </row>
    <row r="11" spans="1:6" ht="23.25" customHeight="1">
      <c r="A11" s="18"/>
      <c r="B11" s="21"/>
      <c r="C11" s="71" t="s">
        <v>11</v>
      </c>
      <c r="D11" s="74" t="s">
        <v>51</v>
      </c>
      <c r="E11" s="55"/>
      <c r="F11" s="55"/>
    </row>
    <row r="12" spans="1:6" ht="23.25" customHeight="1">
      <c r="A12" s="18"/>
      <c r="B12" s="21"/>
      <c r="C12" s="71" t="s">
        <v>12</v>
      </c>
      <c r="D12" s="74" t="s">
        <v>52</v>
      </c>
      <c r="E12" s="55"/>
      <c r="F12" s="55"/>
    </row>
    <row r="13" spans="1:6" ht="23.25" customHeight="1">
      <c r="A13" s="18"/>
      <c r="B13" s="21"/>
      <c r="C13" s="85" t="s">
        <v>174</v>
      </c>
      <c r="D13" s="75">
        <v>421000</v>
      </c>
      <c r="E13" s="55"/>
      <c r="F13" s="55"/>
    </row>
    <row r="14" spans="1:6" ht="23.25" customHeight="1">
      <c r="A14" s="18"/>
      <c r="B14" s="21"/>
      <c r="C14" s="71" t="s">
        <v>136</v>
      </c>
      <c r="D14" s="74" t="s">
        <v>137</v>
      </c>
      <c r="E14" s="55"/>
      <c r="F14" s="55"/>
    </row>
    <row r="15" spans="1:6" ht="23.25" customHeight="1">
      <c r="A15" s="18"/>
      <c r="B15" s="21"/>
      <c r="C15" s="71" t="s">
        <v>114</v>
      </c>
      <c r="D15" s="64">
        <v>421004</v>
      </c>
      <c r="E15" s="55"/>
      <c r="F15" s="55"/>
    </row>
    <row r="16" spans="1:6" ht="23.25" customHeight="1">
      <c r="A16" s="18"/>
      <c r="B16" s="21"/>
      <c r="C16" s="71" t="s">
        <v>29</v>
      </c>
      <c r="D16" s="64">
        <v>421005</v>
      </c>
      <c r="E16" s="55"/>
      <c r="F16" s="55"/>
    </row>
    <row r="17" spans="1:6" ht="23.25" customHeight="1">
      <c r="A17" s="18"/>
      <c r="B17" s="21"/>
      <c r="C17" s="71" t="s">
        <v>30</v>
      </c>
      <c r="D17" s="65">
        <v>421006</v>
      </c>
      <c r="E17" s="55"/>
      <c r="F17" s="55"/>
    </row>
    <row r="18" spans="1:6" ht="23.25" customHeight="1">
      <c r="A18" s="18"/>
      <c r="B18" s="21"/>
      <c r="C18" s="71" t="s">
        <v>31</v>
      </c>
      <c r="D18" s="65">
        <v>421007</v>
      </c>
      <c r="E18" s="55"/>
      <c r="F18" s="55"/>
    </row>
    <row r="19" spans="1:6" ht="23.25" customHeight="1">
      <c r="A19" s="18"/>
      <c r="B19" s="21"/>
      <c r="C19" s="71" t="s">
        <v>139</v>
      </c>
      <c r="D19" s="65">
        <v>421008</v>
      </c>
      <c r="E19" s="55"/>
      <c r="F19" s="55"/>
    </row>
    <row r="20" spans="1:6" ht="23.25" customHeight="1">
      <c r="A20" s="18"/>
      <c r="B20" s="21"/>
      <c r="C20" s="71" t="s">
        <v>32</v>
      </c>
      <c r="D20" s="65">
        <v>421012</v>
      </c>
      <c r="E20" s="55"/>
      <c r="F20" s="55"/>
    </row>
    <row r="21" spans="1:6" ht="23.25" customHeight="1">
      <c r="A21" s="18"/>
      <c r="B21" s="21"/>
      <c r="C21" s="71" t="s">
        <v>33</v>
      </c>
      <c r="D21" s="65">
        <v>421013</v>
      </c>
      <c r="E21" s="55"/>
      <c r="F21" s="55"/>
    </row>
    <row r="22" spans="1:6" ht="23.25" customHeight="1">
      <c r="A22" s="18"/>
      <c r="B22" s="21"/>
      <c r="C22" s="72" t="s">
        <v>132</v>
      </c>
      <c r="D22" s="66">
        <v>421015</v>
      </c>
      <c r="E22" s="55"/>
      <c r="F22" s="55"/>
    </row>
    <row r="23" spans="1:6" ht="23.25" customHeight="1">
      <c r="A23" s="22"/>
      <c r="B23" s="40"/>
      <c r="C23" s="71" t="s">
        <v>138</v>
      </c>
      <c r="D23" s="66">
        <v>421017</v>
      </c>
      <c r="E23" s="91"/>
      <c r="F23" s="91"/>
    </row>
    <row r="24" spans="1:6" ht="23.25" customHeight="1">
      <c r="A24" s="63">
        <v>2</v>
      </c>
      <c r="B24" s="40"/>
      <c r="C24" s="103" t="s">
        <v>175</v>
      </c>
      <c r="D24" s="66"/>
      <c r="E24" s="96"/>
      <c r="F24" s="91"/>
    </row>
    <row r="25" spans="1:6" ht="23.25" customHeight="1">
      <c r="A25" s="24"/>
      <c r="B25" s="41"/>
      <c r="C25" s="104" t="s">
        <v>176</v>
      </c>
      <c r="D25" s="112">
        <v>412000</v>
      </c>
      <c r="E25" s="98"/>
      <c r="F25" s="110"/>
    </row>
    <row r="26" spans="1:6" ht="23.25" customHeight="1">
      <c r="A26" s="92"/>
      <c r="B26" s="41"/>
      <c r="C26" s="71" t="s">
        <v>182</v>
      </c>
      <c r="D26" s="76" t="s">
        <v>55</v>
      </c>
      <c r="E26" s="110"/>
      <c r="F26" s="110"/>
    </row>
    <row r="27" spans="1:6" ht="23.25" customHeight="1">
      <c r="A27" s="18"/>
      <c r="B27" s="21"/>
      <c r="C27" s="71" t="s">
        <v>140</v>
      </c>
      <c r="D27" s="74" t="s">
        <v>56</v>
      </c>
      <c r="E27" s="55"/>
      <c r="F27" s="55"/>
    </row>
    <row r="28" spans="1:6" ht="23.25" customHeight="1">
      <c r="A28" s="18"/>
      <c r="B28" s="21"/>
      <c r="C28" s="71" t="s">
        <v>141</v>
      </c>
      <c r="D28" s="74" t="s">
        <v>57</v>
      </c>
      <c r="E28" s="55"/>
      <c r="F28" s="55"/>
    </row>
    <row r="29" spans="1:6" ht="23.25" customHeight="1">
      <c r="A29" s="18"/>
      <c r="B29" s="21"/>
      <c r="C29" s="73" t="s">
        <v>20</v>
      </c>
      <c r="D29" s="67" t="s">
        <v>59</v>
      </c>
      <c r="E29" s="55"/>
      <c r="F29" s="55"/>
    </row>
    <row r="30" spans="1:6" ht="23.25" customHeight="1">
      <c r="A30" s="18"/>
      <c r="B30" s="21"/>
      <c r="C30" s="122" t="s">
        <v>163</v>
      </c>
      <c r="D30" s="67" t="s">
        <v>162</v>
      </c>
      <c r="E30" s="55"/>
      <c r="F30" s="55"/>
    </row>
    <row r="31" spans="1:6" ht="23.25" customHeight="1">
      <c r="A31" s="18"/>
      <c r="B31" s="21"/>
      <c r="C31" s="71" t="s">
        <v>60</v>
      </c>
      <c r="D31" s="74" t="s">
        <v>61</v>
      </c>
      <c r="E31" s="55"/>
      <c r="F31" s="55"/>
    </row>
    <row r="32" spans="1:6" ht="23.25" customHeight="1">
      <c r="A32" s="18"/>
      <c r="B32" s="21"/>
      <c r="C32" s="71" t="s">
        <v>151</v>
      </c>
      <c r="D32" s="74" t="s">
        <v>153</v>
      </c>
      <c r="E32" s="55"/>
      <c r="F32" s="55"/>
    </row>
    <row r="33" spans="1:6" ht="23.25" customHeight="1">
      <c r="A33" s="18"/>
      <c r="B33" s="21"/>
      <c r="C33" s="71" t="s">
        <v>21</v>
      </c>
      <c r="D33" s="74" t="s">
        <v>63</v>
      </c>
      <c r="E33" s="55"/>
      <c r="F33" s="55"/>
    </row>
    <row r="34" spans="1:6" ht="23.25" customHeight="1">
      <c r="A34" s="18"/>
      <c r="B34" s="21"/>
      <c r="C34" s="71" t="s">
        <v>154</v>
      </c>
      <c r="D34" s="74" t="s">
        <v>65</v>
      </c>
      <c r="E34" s="55"/>
      <c r="F34" s="55"/>
    </row>
    <row r="35" spans="1:6" ht="23.25" customHeight="1">
      <c r="A35" s="18"/>
      <c r="B35" s="21"/>
      <c r="C35" s="71" t="s">
        <v>22</v>
      </c>
      <c r="D35" s="74" t="s">
        <v>67</v>
      </c>
      <c r="E35" s="55"/>
      <c r="F35" s="55"/>
    </row>
    <row r="36" spans="1:6" ht="23.25" customHeight="1">
      <c r="A36" s="22"/>
      <c r="B36" s="40"/>
      <c r="C36" s="72" t="s">
        <v>103</v>
      </c>
      <c r="D36" s="74" t="s">
        <v>142</v>
      </c>
      <c r="E36" s="55"/>
      <c r="F36" s="55"/>
    </row>
    <row r="37" spans="1:6" ht="23.25" customHeight="1">
      <c r="A37" s="22"/>
      <c r="B37" s="40"/>
      <c r="C37" s="72" t="s">
        <v>143</v>
      </c>
      <c r="D37" s="74" t="s">
        <v>146</v>
      </c>
      <c r="E37" s="55"/>
      <c r="F37" s="55"/>
    </row>
    <row r="38" spans="1:6" ht="23.25" customHeight="1">
      <c r="A38" s="22"/>
      <c r="B38" s="40"/>
      <c r="C38" s="72" t="s">
        <v>144</v>
      </c>
      <c r="D38" s="74" t="s">
        <v>147</v>
      </c>
      <c r="E38" s="55"/>
      <c r="F38" s="55"/>
    </row>
    <row r="39" spans="1:6" ht="23.25" customHeight="1">
      <c r="A39" s="18"/>
      <c r="B39" s="21"/>
      <c r="C39" s="117" t="s">
        <v>183</v>
      </c>
      <c r="D39" s="113" t="s">
        <v>184</v>
      </c>
      <c r="E39" s="4"/>
      <c r="F39" s="55"/>
    </row>
    <row r="40" spans="1:6" ht="23.25" customHeight="1">
      <c r="A40" s="18"/>
      <c r="B40" s="21"/>
      <c r="C40" s="117" t="s">
        <v>148</v>
      </c>
      <c r="D40" s="113" t="s">
        <v>69</v>
      </c>
      <c r="E40" s="4"/>
      <c r="F40" s="55"/>
    </row>
    <row r="41" spans="1:6" ht="23.25" customHeight="1">
      <c r="A41" s="42">
        <v>2</v>
      </c>
      <c r="B41" s="21"/>
      <c r="C41" s="19" t="s">
        <v>102</v>
      </c>
      <c r="D41" s="75" t="s">
        <v>58</v>
      </c>
      <c r="E41" s="55"/>
      <c r="F41" s="55"/>
    </row>
    <row r="42" spans="1:6" ht="23.25" customHeight="1">
      <c r="A42" s="18"/>
      <c r="B42" s="21"/>
      <c r="C42" s="70" t="s">
        <v>149</v>
      </c>
      <c r="D42" s="76" t="s">
        <v>71</v>
      </c>
      <c r="E42" s="55"/>
      <c r="F42" s="55"/>
    </row>
    <row r="43" spans="1:6" ht="23.25" customHeight="1">
      <c r="A43" s="18"/>
      <c r="B43" s="21"/>
      <c r="C43" s="71" t="s">
        <v>150</v>
      </c>
      <c r="D43" s="74" t="s">
        <v>74</v>
      </c>
      <c r="E43" s="55"/>
      <c r="F43" s="55"/>
    </row>
    <row r="44" spans="1:6" ht="23.25" customHeight="1">
      <c r="A44" s="18"/>
      <c r="B44" s="21"/>
      <c r="C44" s="71" t="s">
        <v>23</v>
      </c>
      <c r="D44" s="67" t="s">
        <v>75</v>
      </c>
      <c r="E44" s="55"/>
      <c r="F44" s="55"/>
    </row>
    <row r="45" spans="1:6" ht="23.25" customHeight="1">
      <c r="A45" s="42">
        <v>3</v>
      </c>
      <c r="B45" s="21"/>
      <c r="C45" s="85" t="s">
        <v>177</v>
      </c>
      <c r="D45" s="116">
        <v>413000</v>
      </c>
      <c r="E45" s="55"/>
      <c r="F45" s="55"/>
    </row>
    <row r="46" spans="1:6" ht="23.25" customHeight="1">
      <c r="A46" s="92"/>
      <c r="B46" s="21"/>
      <c r="C46" s="71" t="s">
        <v>155</v>
      </c>
      <c r="D46" s="67" t="s">
        <v>156</v>
      </c>
      <c r="E46" s="55"/>
      <c r="F46" s="55"/>
    </row>
    <row r="47" spans="1:6" ht="23.25" customHeight="1">
      <c r="A47" s="22"/>
      <c r="B47" s="21"/>
      <c r="C47" s="71" t="s">
        <v>100</v>
      </c>
      <c r="D47" s="65">
        <v>413003</v>
      </c>
      <c r="E47" s="55"/>
      <c r="F47" s="55"/>
    </row>
    <row r="48" spans="1:6" ht="23.25" customHeight="1">
      <c r="A48" s="42"/>
      <c r="B48" s="21"/>
      <c r="C48" s="71" t="s">
        <v>157</v>
      </c>
      <c r="D48" s="65">
        <v>413006</v>
      </c>
      <c r="E48" s="55"/>
      <c r="F48" s="55"/>
    </row>
    <row r="49" spans="1:6" ht="23.25" customHeight="1">
      <c r="A49" s="42" t="s">
        <v>189</v>
      </c>
      <c r="B49" s="21"/>
      <c r="C49" s="71" t="s">
        <v>165</v>
      </c>
      <c r="D49" s="65">
        <v>413999</v>
      </c>
      <c r="E49" s="55"/>
      <c r="F49" s="55"/>
    </row>
    <row r="50" spans="1:6" ht="23.25" customHeight="1">
      <c r="A50" s="42">
        <v>4</v>
      </c>
      <c r="B50" s="21"/>
      <c r="C50" s="85" t="s">
        <v>178</v>
      </c>
      <c r="D50" s="115">
        <v>415000</v>
      </c>
      <c r="E50" s="55"/>
      <c r="F50" s="55"/>
    </row>
    <row r="51" spans="1:6" ht="23.25" customHeight="1">
      <c r="A51" s="42"/>
      <c r="B51" s="21"/>
      <c r="C51" s="71" t="s">
        <v>158</v>
      </c>
      <c r="D51" s="65">
        <v>415003</v>
      </c>
      <c r="E51" s="55"/>
      <c r="F51" s="55"/>
    </row>
    <row r="52" spans="1:6" ht="23.25" customHeight="1">
      <c r="A52" s="42"/>
      <c r="B52" s="21"/>
      <c r="C52" s="71" t="s">
        <v>26</v>
      </c>
      <c r="D52" s="65">
        <v>415004</v>
      </c>
      <c r="E52" s="55"/>
      <c r="F52" s="55"/>
    </row>
    <row r="53" spans="1:6" ht="23.25" customHeight="1">
      <c r="A53" s="18"/>
      <c r="B53" s="21"/>
      <c r="C53" s="71" t="s">
        <v>160</v>
      </c>
      <c r="D53" s="64">
        <v>415006</v>
      </c>
      <c r="E53" s="55"/>
      <c r="F53" s="55"/>
    </row>
    <row r="54" spans="1:6" ht="23.25" customHeight="1">
      <c r="A54" s="22"/>
      <c r="B54" s="40"/>
      <c r="C54" s="71" t="s">
        <v>27</v>
      </c>
      <c r="D54" s="66">
        <v>415999</v>
      </c>
      <c r="E54" s="91"/>
      <c r="F54" s="91"/>
    </row>
    <row r="55" spans="1:6" ht="23.25" customHeight="1">
      <c r="A55" s="63">
        <v>5</v>
      </c>
      <c r="B55" s="40"/>
      <c r="C55" s="100" t="s">
        <v>179</v>
      </c>
      <c r="D55" s="109"/>
      <c r="E55" s="91"/>
      <c r="F55" s="91"/>
    </row>
    <row r="56" spans="1:6" ht="23.25" customHeight="1">
      <c r="A56" s="92"/>
      <c r="B56" s="94"/>
      <c r="C56" s="52" t="s">
        <v>185</v>
      </c>
      <c r="D56" s="119">
        <v>430000</v>
      </c>
      <c r="E56" s="111"/>
      <c r="F56" s="111"/>
    </row>
    <row r="57" spans="1:6" ht="23.25" customHeight="1">
      <c r="A57" s="24"/>
      <c r="B57" s="41"/>
      <c r="C57" s="51" t="s">
        <v>180</v>
      </c>
      <c r="D57" s="118">
        <v>431000</v>
      </c>
      <c r="E57" s="110"/>
      <c r="F57" s="110"/>
    </row>
    <row r="58" spans="1:6" ht="23.25" customHeight="1">
      <c r="A58" s="92"/>
      <c r="B58" s="94"/>
      <c r="C58" s="72" t="s">
        <v>187</v>
      </c>
      <c r="D58" s="102">
        <v>431002</v>
      </c>
      <c r="E58" s="110"/>
      <c r="F58" s="110"/>
    </row>
    <row r="59" spans="1:6" ht="23.25" customHeight="1">
      <c r="A59" s="22"/>
      <c r="B59" s="40"/>
      <c r="C59" s="72" t="s">
        <v>131</v>
      </c>
      <c r="D59" s="66">
        <v>441001</v>
      </c>
      <c r="E59" s="55"/>
      <c r="F59" s="55"/>
    </row>
    <row r="60" spans="1:6" ht="23.25" customHeight="1">
      <c r="A60" s="22"/>
      <c r="B60" s="40"/>
      <c r="C60" s="72" t="s">
        <v>167</v>
      </c>
      <c r="D60" s="66">
        <v>441002</v>
      </c>
      <c r="E60" s="55"/>
      <c r="F60" s="55"/>
    </row>
    <row r="61" spans="1:6" ht="23.25" customHeight="1">
      <c r="A61" s="22"/>
      <c r="B61" s="40"/>
      <c r="C61" s="72" t="s">
        <v>133</v>
      </c>
      <c r="D61" s="65">
        <v>441002</v>
      </c>
      <c r="E61" s="55"/>
      <c r="F61" s="55"/>
    </row>
    <row r="62" spans="1:6" ht="23.25" customHeight="1">
      <c r="A62" s="18"/>
      <c r="B62" s="21"/>
      <c r="C62" s="71" t="s">
        <v>181</v>
      </c>
      <c r="D62" s="65"/>
      <c r="E62" s="55"/>
      <c r="F62" s="55"/>
    </row>
    <row r="63" spans="1:6" ht="23.25" customHeight="1">
      <c r="A63" s="22"/>
      <c r="B63" s="40"/>
      <c r="C63" s="62"/>
      <c r="D63" s="65"/>
      <c r="E63" s="55"/>
      <c r="F63" s="55"/>
    </row>
    <row r="64" spans="1:6" ht="23.25" customHeight="1">
      <c r="A64" s="22"/>
      <c r="B64" s="40"/>
      <c r="C64" s="90"/>
      <c r="D64" s="66"/>
      <c r="E64" s="91"/>
      <c r="F64" s="91"/>
    </row>
    <row r="65" spans="1:6" ht="23.25" customHeight="1">
      <c r="A65" s="22"/>
      <c r="B65" s="58"/>
      <c r="C65" s="25"/>
      <c r="D65" s="77"/>
      <c r="E65" s="96"/>
      <c r="F65" s="97"/>
    </row>
    <row r="66" spans="1:6" ht="23.25" customHeight="1">
      <c r="A66" s="24"/>
      <c r="B66" s="59"/>
      <c r="C66" s="26"/>
      <c r="D66" s="78"/>
      <c r="E66" s="98"/>
      <c r="F66" s="99"/>
    </row>
    <row r="67" spans="1:7" s="23" customFormat="1" ht="23.25" customHeight="1">
      <c r="A67" s="92" t="s">
        <v>130</v>
      </c>
      <c r="B67" s="27"/>
      <c r="C67" s="93" t="s">
        <v>170</v>
      </c>
      <c r="D67" s="94"/>
      <c r="E67" s="56" t="s">
        <v>129</v>
      </c>
      <c r="F67" s="95"/>
      <c r="G67" s="56"/>
    </row>
    <row r="68" spans="1:7" s="23" customFormat="1" ht="23.25" customHeight="1">
      <c r="A68" s="24"/>
      <c r="B68" s="59"/>
      <c r="C68" s="26"/>
      <c r="D68" s="41"/>
      <c r="E68" s="59"/>
      <c r="F68" s="60"/>
      <c r="G68" s="56"/>
    </row>
    <row r="69" spans="4:7" ht="23.25" customHeight="1">
      <c r="D69" s="79"/>
      <c r="G69" s="23"/>
    </row>
    <row r="70" ht="23.25" customHeight="1">
      <c r="D70" s="79"/>
    </row>
    <row r="71" ht="23.25" customHeight="1">
      <c r="D71" s="79"/>
    </row>
    <row r="72" ht="23.25" customHeight="1">
      <c r="D72" s="79"/>
    </row>
    <row r="73" ht="23.25" customHeight="1">
      <c r="D73" s="79"/>
    </row>
    <row r="74" ht="23.25" customHeight="1">
      <c r="D74" s="79"/>
    </row>
    <row r="75" ht="23.25" customHeight="1">
      <c r="D75" s="79"/>
    </row>
    <row r="76" ht="23.25" customHeight="1">
      <c r="D76" s="79"/>
    </row>
    <row r="77" ht="23.25" customHeight="1">
      <c r="D77" s="79"/>
    </row>
    <row r="78" ht="23.25" customHeight="1">
      <c r="D78" s="79"/>
    </row>
    <row r="79" ht="23.25" customHeight="1">
      <c r="D79" s="79"/>
    </row>
    <row r="80" ht="23.25" customHeight="1">
      <c r="D80" s="79"/>
    </row>
    <row r="81" ht="23.25" customHeight="1">
      <c r="D81" s="79"/>
    </row>
    <row r="82" ht="23.25" customHeight="1">
      <c r="D82" s="79"/>
    </row>
    <row r="83" ht="23.25" customHeight="1">
      <c r="D83" s="79"/>
    </row>
    <row r="84" ht="23.25" customHeight="1">
      <c r="D84" s="79"/>
    </row>
    <row r="85" ht="23.25" customHeight="1">
      <c r="D85" s="79"/>
    </row>
    <row r="86" ht="23.25" customHeight="1">
      <c r="D86" s="79"/>
    </row>
    <row r="87" ht="23.25" customHeight="1">
      <c r="D87" s="79"/>
    </row>
    <row r="88" ht="23.25" customHeight="1">
      <c r="D88" s="79"/>
    </row>
    <row r="89" ht="23.25" customHeight="1">
      <c r="D89" s="79"/>
    </row>
    <row r="90" ht="23.25" customHeight="1"/>
    <row r="91" ht="23.25" customHeight="1"/>
    <row r="92" ht="23.25" customHeight="1"/>
  </sheetData>
  <sheetProtection/>
  <mergeCells count="2">
    <mergeCell ref="A3:F3"/>
    <mergeCell ref="A5:C5"/>
  </mergeCells>
  <printOptions horizontalCentered="1"/>
  <pageMargins left="0.3937007874015748" right="0.1968503937007874" top="0.3937007874015748" bottom="0.1968503937007874" header="0" footer="0"/>
  <pageSetup horizontalDpi="1200" verticalDpi="1200" orientation="portrait" paperSize="9" scale="95" r:id="rId2"/>
  <headerFooter alignWithMargins="0">
    <oddHeader>&amp;Cหน้าที่ 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1"/>
  <sheetViews>
    <sheetView zoomScalePageLayoutView="0" workbookViewId="0" topLeftCell="A37">
      <selection activeCell="E42" sqref="E42"/>
    </sheetView>
  </sheetViews>
  <sheetFormatPr defaultColWidth="9.140625" defaultRowHeight="18.75" customHeight="1"/>
  <cols>
    <col min="1" max="1" width="9.140625" style="15" customWidth="1"/>
    <col min="2" max="2" width="3.00390625" style="20" customWidth="1"/>
    <col min="3" max="3" width="67.00390625" style="15" customWidth="1"/>
    <col min="4" max="5" width="12.28125" style="20" customWidth="1"/>
    <col min="6" max="16384" width="9.140625" style="15" customWidth="1"/>
  </cols>
  <sheetData>
    <row r="1" spans="1:5" s="44" customFormat="1" ht="22.5" customHeight="1">
      <c r="A1" s="237" t="s">
        <v>161</v>
      </c>
      <c r="B1" s="237"/>
      <c r="C1" s="237"/>
      <c r="D1" s="237"/>
      <c r="E1" s="237"/>
    </row>
    <row r="2" spans="1:5" s="44" customFormat="1" ht="22.5" customHeight="1">
      <c r="A2" s="84"/>
      <c r="B2" s="88"/>
      <c r="C2" s="238" t="s">
        <v>124</v>
      </c>
      <c r="D2" s="80" t="s">
        <v>5</v>
      </c>
      <c r="E2" s="80" t="s">
        <v>5</v>
      </c>
    </row>
    <row r="3" spans="1:5" s="44" customFormat="1" ht="22.5" customHeight="1">
      <c r="A3" s="105" t="s">
        <v>127</v>
      </c>
      <c r="B3" s="86"/>
      <c r="C3" s="239"/>
      <c r="D3" s="108" t="s">
        <v>169</v>
      </c>
      <c r="E3" s="108" t="s">
        <v>168</v>
      </c>
    </row>
    <row r="4" spans="1:5" s="44" customFormat="1" ht="22.5" customHeight="1">
      <c r="A4" s="63">
        <v>1</v>
      </c>
      <c r="B4" s="88"/>
      <c r="C4" s="106" t="s">
        <v>172</v>
      </c>
      <c r="D4" s="80"/>
      <c r="E4" s="80"/>
    </row>
    <row r="5" spans="1:5" s="44" customFormat="1" ht="22.5" customHeight="1">
      <c r="A5" s="83"/>
      <c r="B5" s="89"/>
      <c r="C5" s="107" t="s">
        <v>173</v>
      </c>
      <c r="D5" s="112">
        <v>411000</v>
      </c>
      <c r="E5" s="81"/>
    </row>
    <row r="6" spans="1:5" ht="22.5" customHeight="1">
      <c r="A6" s="92"/>
      <c r="B6" s="82" t="s">
        <v>128</v>
      </c>
      <c r="C6" s="70" t="s">
        <v>9</v>
      </c>
      <c r="D6" s="76" t="s">
        <v>49</v>
      </c>
      <c r="E6" s="47" t="s">
        <v>37</v>
      </c>
    </row>
    <row r="7" spans="1:5" ht="22.5" customHeight="1">
      <c r="A7" s="18"/>
      <c r="B7" s="21"/>
      <c r="C7" s="71" t="s">
        <v>10</v>
      </c>
      <c r="D7" s="74" t="s">
        <v>50</v>
      </c>
      <c r="E7" s="4" t="s">
        <v>13</v>
      </c>
    </row>
    <row r="8" spans="1:5" ht="22.5" customHeight="1">
      <c r="A8" s="18"/>
      <c r="B8" s="21"/>
      <c r="C8" s="71" t="s">
        <v>11</v>
      </c>
      <c r="D8" s="74" t="s">
        <v>51</v>
      </c>
      <c r="E8" s="4" t="s">
        <v>14</v>
      </c>
    </row>
    <row r="9" spans="1:5" ht="22.5" customHeight="1">
      <c r="A9" s="18"/>
      <c r="B9" s="21"/>
      <c r="C9" s="71" t="s">
        <v>12</v>
      </c>
      <c r="D9" s="74" t="s">
        <v>52</v>
      </c>
      <c r="E9" s="4" t="s">
        <v>15</v>
      </c>
    </row>
    <row r="10" spans="1:5" ht="22.5" customHeight="1">
      <c r="A10" s="18"/>
      <c r="B10" s="21"/>
      <c r="C10" s="85" t="s">
        <v>174</v>
      </c>
      <c r="D10" s="75">
        <v>421000</v>
      </c>
      <c r="E10" s="4"/>
    </row>
    <row r="11" spans="1:5" ht="22.5" customHeight="1">
      <c r="A11" s="18"/>
      <c r="B11" s="21"/>
      <c r="C11" s="71" t="s">
        <v>136</v>
      </c>
      <c r="D11" s="74" t="s">
        <v>137</v>
      </c>
      <c r="E11" s="4">
        <v>1002</v>
      </c>
    </row>
    <row r="12" spans="1:5" ht="22.5" customHeight="1">
      <c r="A12" s="18"/>
      <c r="B12" s="21"/>
      <c r="C12" s="71" t="s">
        <v>114</v>
      </c>
      <c r="D12" s="64">
        <v>421004</v>
      </c>
      <c r="E12" s="5">
        <v>1003</v>
      </c>
    </row>
    <row r="13" spans="1:5" ht="22.5" customHeight="1">
      <c r="A13" s="18"/>
      <c r="B13" s="21"/>
      <c r="C13" s="71" t="s">
        <v>29</v>
      </c>
      <c r="D13" s="64">
        <v>421005</v>
      </c>
      <c r="E13" s="5">
        <v>1004</v>
      </c>
    </row>
    <row r="14" spans="1:5" ht="22.5" customHeight="1">
      <c r="A14" s="18"/>
      <c r="B14" s="21"/>
      <c r="C14" s="71" t="s">
        <v>30</v>
      </c>
      <c r="D14" s="65">
        <v>421006</v>
      </c>
      <c r="E14" s="5">
        <v>1005</v>
      </c>
    </row>
    <row r="15" spans="1:5" ht="22.5" customHeight="1">
      <c r="A15" s="18"/>
      <c r="B15" s="21"/>
      <c r="C15" s="71" t="s">
        <v>31</v>
      </c>
      <c r="D15" s="65">
        <v>421007</v>
      </c>
      <c r="E15" s="5">
        <v>1006</v>
      </c>
    </row>
    <row r="16" spans="1:5" ht="22.5" customHeight="1">
      <c r="A16" s="18"/>
      <c r="B16" s="21"/>
      <c r="C16" s="71" t="s">
        <v>139</v>
      </c>
      <c r="D16" s="65">
        <v>421008</v>
      </c>
      <c r="E16" s="5">
        <v>1007</v>
      </c>
    </row>
    <row r="17" spans="1:5" ht="22.5" customHeight="1">
      <c r="A17" s="18"/>
      <c r="B17" s="21"/>
      <c r="C17" s="71" t="s">
        <v>32</v>
      </c>
      <c r="D17" s="65">
        <v>421012</v>
      </c>
      <c r="E17" s="5">
        <v>1010</v>
      </c>
    </row>
    <row r="18" spans="1:5" ht="22.5" customHeight="1">
      <c r="A18" s="18"/>
      <c r="B18" s="21"/>
      <c r="C18" s="71" t="s">
        <v>33</v>
      </c>
      <c r="D18" s="65">
        <v>421013</v>
      </c>
      <c r="E18" s="5">
        <v>1011</v>
      </c>
    </row>
    <row r="19" spans="1:5" ht="22.5" customHeight="1">
      <c r="A19" s="18"/>
      <c r="B19" s="21"/>
      <c r="C19" s="72" t="s">
        <v>132</v>
      </c>
      <c r="D19" s="66">
        <v>421015</v>
      </c>
      <c r="E19" s="48">
        <v>1013</v>
      </c>
    </row>
    <row r="20" spans="1:5" ht="22.5" customHeight="1">
      <c r="A20" s="22"/>
      <c r="B20" s="40"/>
      <c r="C20" s="71" t="s">
        <v>138</v>
      </c>
      <c r="D20" s="66">
        <v>421017</v>
      </c>
      <c r="E20" s="48">
        <v>1016</v>
      </c>
    </row>
    <row r="21" spans="1:5" ht="22.5" customHeight="1">
      <c r="A21" s="63">
        <v>2</v>
      </c>
      <c r="B21" s="40"/>
      <c r="C21" s="103" t="s">
        <v>175</v>
      </c>
      <c r="D21" s="66"/>
      <c r="E21" s="48"/>
    </row>
    <row r="22" spans="1:5" ht="22.5" customHeight="1">
      <c r="A22" s="24"/>
      <c r="B22" s="41"/>
      <c r="C22" s="104" t="s">
        <v>176</v>
      </c>
      <c r="D22" s="112">
        <v>412000</v>
      </c>
      <c r="E22" s="68"/>
    </row>
    <row r="23" spans="1:5" ht="22.5" customHeight="1">
      <c r="A23" s="92"/>
      <c r="B23" s="41"/>
      <c r="C23" s="71" t="s">
        <v>182</v>
      </c>
      <c r="D23" s="76" t="s">
        <v>55</v>
      </c>
      <c r="E23" s="47" t="s">
        <v>39</v>
      </c>
    </row>
    <row r="24" spans="1:5" ht="22.5" customHeight="1">
      <c r="A24" s="18"/>
      <c r="B24" s="21"/>
      <c r="C24" s="71" t="s">
        <v>140</v>
      </c>
      <c r="D24" s="74" t="s">
        <v>56</v>
      </c>
      <c r="E24" s="4" t="s">
        <v>40</v>
      </c>
    </row>
    <row r="25" spans="1:5" ht="22.5" customHeight="1">
      <c r="A25" s="18"/>
      <c r="B25" s="21"/>
      <c r="C25" s="71" t="s">
        <v>141</v>
      </c>
      <c r="D25" s="74" t="s">
        <v>57</v>
      </c>
      <c r="E25" s="4" t="s">
        <v>41</v>
      </c>
    </row>
    <row r="26" spans="1:5" ht="22.5" customHeight="1">
      <c r="A26" s="18"/>
      <c r="B26" s="21"/>
      <c r="C26" s="73" t="s">
        <v>20</v>
      </c>
      <c r="D26" s="67" t="s">
        <v>59</v>
      </c>
      <c r="E26" s="46" t="s">
        <v>43</v>
      </c>
    </row>
    <row r="27" spans="1:5" ht="22.5" customHeight="1">
      <c r="A27" s="18"/>
      <c r="B27" s="21"/>
      <c r="C27" s="73" t="s">
        <v>163</v>
      </c>
      <c r="D27" s="67" t="s">
        <v>162</v>
      </c>
      <c r="E27" s="46" t="s">
        <v>164</v>
      </c>
    </row>
    <row r="28" spans="1:5" ht="22.5" customHeight="1">
      <c r="A28" s="18"/>
      <c r="B28" s="21"/>
      <c r="C28" s="71" t="s">
        <v>60</v>
      </c>
      <c r="D28" s="74" t="s">
        <v>61</v>
      </c>
      <c r="E28" s="4" t="s">
        <v>44</v>
      </c>
    </row>
    <row r="29" spans="1:5" ht="22.5" customHeight="1">
      <c r="A29" s="18"/>
      <c r="B29" s="21"/>
      <c r="C29" s="71" t="s">
        <v>151</v>
      </c>
      <c r="D29" s="74" t="s">
        <v>153</v>
      </c>
      <c r="E29" s="4" t="s">
        <v>152</v>
      </c>
    </row>
    <row r="30" spans="1:5" ht="22.5" customHeight="1">
      <c r="A30" s="18"/>
      <c r="B30" s="21"/>
      <c r="C30" s="71" t="s">
        <v>21</v>
      </c>
      <c r="D30" s="74" t="s">
        <v>63</v>
      </c>
      <c r="E30" s="4" t="s">
        <v>62</v>
      </c>
    </row>
    <row r="31" spans="1:5" ht="22.5" customHeight="1">
      <c r="A31" s="18"/>
      <c r="B31" s="21"/>
      <c r="C31" s="71" t="s">
        <v>154</v>
      </c>
      <c r="D31" s="74" t="s">
        <v>65</v>
      </c>
      <c r="E31" s="4" t="s">
        <v>64</v>
      </c>
    </row>
    <row r="32" spans="1:5" ht="22.5" customHeight="1">
      <c r="A32" s="18"/>
      <c r="B32" s="21"/>
      <c r="C32" s="71" t="s">
        <v>22</v>
      </c>
      <c r="D32" s="74" t="s">
        <v>67</v>
      </c>
      <c r="E32" s="4" t="s">
        <v>66</v>
      </c>
    </row>
    <row r="33" spans="1:5" ht="22.5" customHeight="1">
      <c r="A33" s="22"/>
      <c r="B33" s="40"/>
      <c r="C33" s="72" t="s">
        <v>103</v>
      </c>
      <c r="D33" s="74" t="s">
        <v>142</v>
      </c>
      <c r="E33" s="4" t="s">
        <v>87</v>
      </c>
    </row>
    <row r="34" spans="1:5" ht="22.5" customHeight="1">
      <c r="A34" s="22"/>
      <c r="B34" s="40"/>
      <c r="C34" s="72" t="s">
        <v>143</v>
      </c>
      <c r="D34" s="74" t="s">
        <v>146</v>
      </c>
      <c r="E34" s="4" t="s">
        <v>145</v>
      </c>
    </row>
    <row r="35" spans="1:5" ht="22.5" customHeight="1">
      <c r="A35" s="22"/>
      <c r="B35" s="40"/>
      <c r="C35" s="72" t="s">
        <v>144</v>
      </c>
      <c r="D35" s="74" t="s">
        <v>147</v>
      </c>
      <c r="E35" s="4" t="s">
        <v>145</v>
      </c>
    </row>
    <row r="36" spans="1:5" ht="22.5" customHeight="1">
      <c r="A36" s="18"/>
      <c r="B36" s="21"/>
      <c r="C36" s="114" t="s">
        <v>183</v>
      </c>
      <c r="D36" s="113" t="s">
        <v>184</v>
      </c>
      <c r="E36" s="4" t="s">
        <v>68</v>
      </c>
    </row>
    <row r="37" spans="1:5" ht="22.5" customHeight="1">
      <c r="A37" s="18"/>
      <c r="B37" s="21"/>
      <c r="C37" s="114" t="s">
        <v>148</v>
      </c>
      <c r="D37" s="113" t="s">
        <v>69</v>
      </c>
      <c r="E37" s="4" t="s">
        <v>68</v>
      </c>
    </row>
    <row r="38" spans="1:5" ht="22.5" customHeight="1">
      <c r="A38" s="42">
        <v>2</v>
      </c>
      <c r="B38" s="21"/>
      <c r="C38" s="19" t="s">
        <v>102</v>
      </c>
      <c r="D38" s="74" t="s">
        <v>58</v>
      </c>
      <c r="E38" s="2" t="s">
        <v>42</v>
      </c>
    </row>
    <row r="39" spans="1:5" ht="22.5" customHeight="1">
      <c r="A39" s="18"/>
      <c r="B39" s="21"/>
      <c r="C39" s="70" t="s">
        <v>149</v>
      </c>
      <c r="D39" s="76" t="s">
        <v>71</v>
      </c>
      <c r="E39" s="47" t="s">
        <v>70</v>
      </c>
    </row>
    <row r="40" spans="1:5" ht="22.5" customHeight="1">
      <c r="A40" s="18"/>
      <c r="B40" s="21"/>
      <c r="C40" s="71" t="s">
        <v>150</v>
      </c>
      <c r="D40" s="74" t="s">
        <v>74</v>
      </c>
      <c r="E40" s="4" t="s">
        <v>72</v>
      </c>
    </row>
    <row r="41" spans="1:5" ht="22.5" customHeight="1">
      <c r="A41" s="18"/>
      <c r="B41" s="21"/>
      <c r="C41" s="71" t="s">
        <v>23</v>
      </c>
      <c r="D41" s="67" t="s">
        <v>75</v>
      </c>
      <c r="E41" s="4" t="s">
        <v>73</v>
      </c>
    </row>
    <row r="42" spans="1:5" ht="22.5" customHeight="1">
      <c r="A42" s="18"/>
      <c r="B42" s="21"/>
      <c r="C42" s="114" t="s">
        <v>186</v>
      </c>
      <c r="D42" s="121" t="s">
        <v>184</v>
      </c>
      <c r="E42" s="4">
        <v>150</v>
      </c>
    </row>
    <row r="43" spans="1:5" ht="22.5" customHeight="1">
      <c r="A43" s="42">
        <v>3</v>
      </c>
      <c r="B43" s="21"/>
      <c r="C43" s="85" t="s">
        <v>177</v>
      </c>
      <c r="D43" s="116">
        <v>413000</v>
      </c>
      <c r="E43" s="4"/>
    </row>
    <row r="44" spans="1:5" ht="22.5" customHeight="1">
      <c r="A44" s="92"/>
      <c r="B44" s="21"/>
      <c r="C44" s="71" t="s">
        <v>155</v>
      </c>
      <c r="D44" s="67" t="s">
        <v>156</v>
      </c>
      <c r="E44" s="4" t="s">
        <v>78</v>
      </c>
    </row>
    <row r="45" spans="1:5" ht="22.5" customHeight="1">
      <c r="A45" s="22"/>
      <c r="B45" s="21"/>
      <c r="C45" s="71" t="s">
        <v>100</v>
      </c>
      <c r="D45" s="65">
        <v>413003</v>
      </c>
      <c r="E45" s="4" t="s">
        <v>79</v>
      </c>
    </row>
    <row r="46" spans="1:5" ht="22.5" customHeight="1">
      <c r="A46" s="42"/>
      <c r="B46" s="21"/>
      <c r="C46" s="71" t="s">
        <v>157</v>
      </c>
      <c r="D46" s="65">
        <v>413006</v>
      </c>
      <c r="E46" s="6" t="s">
        <v>84</v>
      </c>
    </row>
    <row r="47" spans="1:5" ht="22.5" customHeight="1">
      <c r="A47" s="42"/>
      <c r="B47" s="21"/>
      <c r="C47" s="71" t="s">
        <v>165</v>
      </c>
      <c r="D47" s="65">
        <v>413999</v>
      </c>
      <c r="E47" s="6" t="s">
        <v>84</v>
      </c>
    </row>
    <row r="48" spans="1:5" ht="22.5" customHeight="1">
      <c r="A48" s="42">
        <v>4</v>
      </c>
      <c r="B48" s="21"/>
      <c r="C48" s="85" t="s">
        <v>178</v>
      </c>
      <c r="D48" s="115">
        <v>415000</v>
      </c>
      <c r="E48" s="6"/>
    </row>
    <row r="49" spans="1:5" ht="22.5" customHeight="1">
      <c r="A49" s="42"/>
      <c r="B49" s="21"/>
      <c r="C49" s="71" t="s">
        <v>158</v>
      </c>
      <c r="D49" s="65">
        <v>415003</v>
      </c>
      <c r="E49" s="4" t="s">
        <v>159</v>
      </c>
    </row>
    <row r="50" spans="1:5" ht="22.5" customHeight="1">
      <c r="A50" s="42"/>
      <c r="B50" s="21"/>
      <c r="C50" s="71" t="s">
        <v>26</v>
      </c>
      <c r="D50" s="65">
        <v>415004</v>
      </c>
      <c r="E50" s="4" t="s">
        <v>81</v>
      </c>
    </row>
    <row r="51" spans="1:5" ht="22.5" customHeight="1">
      <c r="A51" s="18"/>
      <c r="B51" s="21"/>
      <c r="C51" s="71" t="s">
        <v>160</v>
      </c>
      <c r="D51" s="64">
        <v>415006</v>
      </c>
      <c r="E51" s="4" t="s">
        <v>110</v>
      </c>
    </row>
    <row r="52" spans="1:5" ht="22.5" customHeight="1">
      <c r="A52" s="22"/>
      <c r="B52" s="40"/>
      <c r="C52" s="71" t="s">
        <v>27</v>
      </c>
      <c r="D52" s="66">
        <v>415999</v>
      </c>
      <c r="E52" s="69" t="s">
        <v>82</v>
      </c>
    </row>
    <row r="53" spans="1:5" ht="22.5" customHeight="1">
      <c r="A53" s="63">
        <v>5</v>
      </c>
      <c r="B53" s="40"/>
      <c r="C53" s="100" t="s">
        <v>179</v>
      </c>
      <c r="D53" s="66"/>
      <c r="E53" s="69"/>
    </row>
    <row r="54" spans="1:5" ht="22.5" customHeight="1">
      <c r="A54" s="92"/>
      <c r="B54" s="94"/>
      <c r="C54" s="52" t="s">
        <v>185</v>
      </c>
      <c r="D54" s="102">
        <v>430000</v>
      </c>
      <c r="E54" s="120"/>
    </row>
    <row r="55" spans="1:5" ht="22.5" customHeight="1">
      <c r="A55" s="24"/>
      <c r="B55" s="41"/>
      <c r="C55" s="51" t="s">
        <v>180</v>
      </c>
      <c r="D55" s="112">
        <v>431000</v>
      </c>
      <c r="E55" s="47"/>
    </row>
    <row r="56" spans="1:5" ht="22.5" customHeight="1">
      <c r="A56" s="92"/>
      <c r="B56" s="94"/>
      <c r="C56" s="72" t="s">
        <v>166</v>
      </c>
      <c r="D56" s="102">
        <v>431002</v>
      </c>
      <c r="E56" s="101">
        <v>2001</v>
      </c>
    </row>
    <row r="57" spans="1:5" ht="22.5" customHeight="1">
      <c r="A57" s="22"/>
      <c r="B57" s="40"/>
      <c r="C57" s="72" t="s">
        <v>131</v>
      </c>
      <c r="D57" s="66">
        <v>441001</v>
      </c>
      <c r="E57" s="48">
        <v>3001</v>
      </c>
    </row>
    <row r="58" spans="1:5" ht="22.5" customHeight="1">
      <c r="A58" s="22"/>
      <c r="B58" s="40"/>
      <c r="C58" s="72" t="s">
        <v>167</v>
      </c>
      <c r="D58" s="66">
        <v>441002</v>
      </c>
      <c r="E58" s="48">
        <v>3002</v>
      </c>
    </row>
    <row r="59" spans="1:5" ht="22.5" customHeight="1">
      <c r="A59" s="22"/>
      <c r="B59" s="40"/>
      <c r="C59" s="72" t="s">
        <v>133</v>
      </c>
      <c r="D59" s="65">
        <v>441002</v>
      </c>
      <c r="E59" s="5" t="s">
        <v>84</v>
      </c>
    </row>
    <row r="60" spans="1:5" ht="22.5" customHeight="1">
      <c r="A60" s="18"/>
      <c r="B60" s="21"/>
      <c r="C60" s="71" t="s">
        <v>181</v>
      </c>
      <c r="D60" s="65"/>
      <c r="E60" s="5" t="s">
        <v>84</v>
      </c>
    </row>
    <row r="61" spans="1:5" ht="22.5" customHeight="1">
      <c r="A61" s="18"/>
      <c r="B61" s="87"/>
      <c r="C61" s="62"/>
      <c r="D61" s="65"/>
      <c r="E61" s="16"/>
    </row>
    <row r="62" spans="1:5" ht="22.5" customHeight="1">
      <c r="A62" s="18"/>
      <c r="B62" s="87"/>
      <c r="C62" s="62"/>
      <c r="D62" s="65"/>
      <c r="E62" s="16"/>
    </row>
    <row r="63" spans="1:5" ht="22.5" customHeight="1">
      <c r="A63" s="18"/>
      <c r="B63" s="87"/>
      <c r="C63" s="62"/>
      <c r="D63" s="65"/>
      <c r="E63" s="16"/>
    </row>
    <row r="64" spans="1:5" ht="22.5" customHeight="1">
      <c r="A64" s="18"/>
      <c r="B64" s="87"/>
      <c r="C64" s="62"/>
      <c r="D64" s="65"/>
      <c r="E64" s="16"/>
    </row>
    <row r="65" spans="1:5" ht="22.5" customHeight="1">
      <c r="A65" s="18"/>
      <c r="B65" s="87"/>
      <c r="C65" s="62"/>
      <c r="D65" s="65"/>
      <c r="E65" s="16"/>
    </row>
    <row r="66" spans="1:5" ht="22.5" customHeight="1">
      <c r="A66" s="18"/>
      <c r="B66" s="87"/>
      <c r="C66" s="62"/>
      <c r="D66" s="65"/>
      <c r="E66" s="16"/>
    </row>
    <row r="67" spans="1:5" ht="22.5" customHeight="1">
      <c r="A67" s="18"/>
      <c r="B67" s="87"/>
      <c r="C67" s="62"/>
      <c r="D67" s="65"/>
      <c r="E67" s="16"/>
    </row>
    <row r="68" spans="1:5" ht="22.5" customHeight="1">
      <c r="A68" s="18"/>
      <c r="B68" s="87"/>
      <c r="C68" s="62"/>
      <c r="D68" s="65"/>
      <c r="E68" s="16"/>
    </row>
    <row r="69" spans="1:5" ht="22.5" customHeight="1">
      <c r="A69" s="18"/>
      <c r="B69" s="87"/>
      <c r="C69" s="62"/>
      <c r="D69" s="16"/>
      <c r="E69" s="16"/>
    </row>
    <row r="70" spans="1:5" ht="22.5" customHeight="1">
      <c r="A70" s="18"/>
      <c r="B70" s="87"/>
      <c r="C70" s="62"/>
      <c r="D70" s="16"/>
      <c r="E70" s="16"/>
    </row>
    <row r="71" spans="1:5" ht="22.5" customHeight="1">
      <c r="A71" s="18"/>
      <c r="B71" s="87"/>
      <c r="C71" s="62"/>
      <c r="D71" s="16"/>
      <c r="E71" s="16"/>
    </row>
    <row r="72" ht="22.5" customHeight="1"/>
    <row r="73" ht="22.5" customHeight="1"/>
    <row r="74" ht="22.5" customHeight="1"/>
    <row r="75" ht="22.5" customHeight="1"/>
  </sheetData>
  <sheetProtection/>
  <mergeCells count="2">
    <mergeCell ref="A1:E1"/>
    <mergeCell ref="C2:C3"/>
  </mergeCells>
  <printOptions horizontalCentered="1"/>
  <pageMargins left="0.5" right="0" top="0.5" bottom="0.5" header="0" footer="0"/>
  <pageSetup horizontalDpi="1200" verticalDpi="1200" orientation="portrait" paperSize="9" scale="95" r:id="rId2"/>
  <headerFooter alignWithMargins="0">
    <oddFooter>&amp;Cหน้าที่ &amp;P จาก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32"/>
  <sheetViews>
    <sheetView zoomScalePageLayoutView="0" workbookViewId="0" topLeftCell="A1">
      <pane xSplit="2" ySplit="3" topLeftCell="C2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29" sqref="C29"/>
    </sheetView>
  </sheetViews>
  <sheetFormatPr defaultColWidth="9.140625" defaultRowHeight="12.75"/>
  <cols>
    <col min="1" max="1" width="9.140625" style="126" customWidth="1"/>
    <col min="2" max="2" width="54.28125" style="126" customWidth="1"/>
    <col min="3" max="3" width="26.140625" style="127" customWidth="1"/>
    <col min="4" max="11" width="26.28125" style="123" customWidth="1"/>
    <col min="12" max="16384" width="9.140625" style="123" customWidth="1"/>
  </cols>
  <sheetData>
    <row r="2" spans="3:9" ht="26.25">
      <c r="C2" s="124" t="s">
        <v>277</v>
      </c>
      <c r="D2" s="123" t="s">
        <v>271</v>
      </c>
      <c r="E2" s="123" t="s">
        <v>272</v>
      </c>
      <c r="F2" s="123" t="s">
        <v>273</v>
      </c>
      <c r="G2" s="123" t="s">
        <v>274</v>
      </c>
      <c r="I2" s="123" t="s">
        <v>275</v>
      </c>
    </row>
    <row r="3" spans="1:8" ht="26.25">
      <c r="A3" s="127" t="s">
        <v>255</v>
      </c>
      <c r="E3" s="125"/>
      <c r="F3" s="125"/>
      <c r="G3" s="125"/>
      <c r="H3" s="125"/>
    </row>
    <row r="4" spans="2:8" ht="26.25">
      <c r="B4" s="126" t="s">
        <v>256</v>
      </c>
      <c r="C4" s="133">
        <f>SUM(D4:I4)</f>
        <v>13117440</v>
      </c>
      <c r="D4" s="129">
        <f>514080+42120+42120+86400+3268800+1019880+135320+73200+42000+571080+401640+61600+10000+14400+58800+130000+1200000+50000+144000+78000+7000+751000+60000+20000+15000+20000+350000+30000+5000+100000+390000+70000+200000+31100+30000+40000+350000+10000+50000+20000+144000+90000+10000+5000+15000+88000</f>
        <v>10844540</v>
      </c>
      <c r="E4" s="130">
        <f>2272900</f>
        <v>2272900</v>
      </c>
      <c r="F4" s="125"/>
      <c r="G4" s="125"/>
      <c r="H4" s="125"/>
    </row>
    <row r="5" spans="4:8" ht="26.25">
      <c r="D5" s="128" t="s">
        <v>278</v>
      </c>
      <c r="F5" s="125"/>
      <c r="G5" s="125"/>
      <c r="H5" s="125"/>
    </row>
    <row r="6" spans="2:8" ht="26.25">
      <c r="B6" s="126" t="s">
        <v>257</v>
      </c>
      <c r="C6" s="133">
        <f>SUM(D6:I6)</f>
        <v>725640</v>
      </c>
      <c r="D6" s="129">
        <f>165240+19800+6480+159840+32760+3120+23400+15000+60000+100000+120000+20000</f>
        <v>725640</v>
      </c>
      <c r="E6" s="125"/>
      <c r="F6" s="125"/>
      <c r="G6" s="125"/>
      <c r="H6" s="125"/>
    </row>
    <row r="7" spans="2:8" ht="26.25">
      <c r="B7" s="133">
        <f>SUM(C4:C6)</f>
        <v>13843080</v>
      </c>
      <c r="C7" s="133">
        <f aca="true" t="shared" si="0" ref="C7:C28">SUM(D7:I7)</f>
        <v>0</v>
      </c>
      <c r="D7" s="128" t="s">
        <v>279</v>
      </c>
      <c r="E7" s="125"/>
      <c r="F7" s="125"/>
      <c r="G7" s="125"/>
      <c r="H7" s="125"/>
    </row>
    <row r="8" spans="1:8" ht="26.25">
      <c r="A8" s="127" t="s">
        <v>258</v>
      </c>
      <c r="C8" s="133">
        <f t="shared" si="0"/>
        <v>0</v>
      </c>
      <c r="D8" s="128"/>
      <c r="E8" s="125"/>
      <c r="F8" s="125"/>
      <c r="G8" s="125"/>
      <c r="H8" s="125"/>
    </row>
    <row r="9" spans="2:8" ht="26.25">
      <c r="B9" s="126" t="s">
        <v>259</v>
      </c>
      <c r="C9" s="133">
        <f>SUM(D9:I9)</f>
        <v>8261345</v>
      </c>
      <c r="D9" s="128"/>
      <c r="E9" s="125"/>
      <c r="F9" s="125"/>
      <c r="G9" s="128">
        <f>185165+12000+395160+90000+100000+30000+30000+20000+895440+100000+75000+80000+10000+2708020+2460+10000+10000+5000+3179800+323300</f>
        <v>8261345</v>
      </c>
      <c r="H9" s="128"/>
    </row>
    <row r="10" spans="2:8" ht="26.25">
      <c r="B10" s="123"/>
      <c r="C10" s="133">
        <f t="shared" si="0"/>
        <v>0</v>
      </c>
      <c r="D10" s="128"/>
      <c r="E10" s="125"/>
      <c r="F10" s="125"/>
      <c r="G10" s="128" t="s">
        <v>284</v>
      </c>
      <c r="H10" s="128"/>
    </row>
    <row r="11" spans="2:8" ht="26.25">
      <c r="B11" s="126" t="s">
        <v>260</v>
      </c>
      <c r="C11" s="133">
        <f t="shared" si="0"/>
        <v>1955000</v>
      </c>
      <c r="D11" s="129">
        <f>135720+44040+7320+278640+35400+5280+304000+99600+180000+865000</f>
        <v>1955000</v>
      </c>
      <c r="E11" s="125"/>
      <c r="F11" s="125"/>
      <c r="G11" s="125"/>
      <c r="H11" s="125"/>
    </row>
    <row r="12" spans="3:9" ht="26.25">
      <c r="C12" s="133">
        <f t="shared" si="0"/>
        <v>0</v>
      </c>
      <c r="D12" s="128" t="s">
        <v>280</v>
      </c>
      <c r="E12" s="125"/>
      <c r="F12" s="125"/>
      <c r="G12" s="125"/>
      <c r="H12" s="125"/>
      <c r="I12" s="126" t="s">
        <v>286</v>
      </c>
    </row>
    <row r="13" spans="2:9" ht="26.25">
      <c r="B13" s="126" t="s">
        <v>261</v>
      </c>
      <c r="C13" s="133">
        <f t="shared" si="0"/>
        <v>921480</v>
      </c>
      <c r="D13" s="128"/>
      <c r="E13" s="125"/>
      <c r="F13" s="125"/>
      <c r="G13" s="125"/>
      <c r="H13" s="125"/>
      <c r="I13" s="129">
        <f>482280+69200+50000+50000+50000+220000</f>
        <v>921480</v>
      </c>
    </row>
    <row r="14" spans="3:8" ht="26.25">
      <c r="C14" s="133">
        <f t="shared" si="0"/>
        <v>0</v>
      </c>
      <c r="D14" s="128"/>
      <c r="E14" s="125"/>
      <c r="F14" s="125"/>
      <c r="G14" s="125"/>
      <c r="H14" s="125"/>
    </row>
    <row r="15" spans="2:8" ht="26.25">
      <c r="B15" s="126" t="s">
        <v>262</v>
      </c>
      <c r="C15" s="133">
        <f t="shared" si="0"/>
        <v>2605300</v>
      </c>
      <c r="D15" s="128"/>
      <c r="E15" s="125"/>
      <c r="F15" s="130">
        <f>2605300</f>
        <v>2605300</v>
      </c>
      <c r="G15" s="125"/>
      <c r="H15" s="125"/>
    </row>
    <row r="16" spans="3:8" ht="26.25">
      <c r="C16" s="133">
        <f t="shared" si="0"/>
        <v>0</v>
      </c>
      <c r="D16" s="128" t="s">
        <v>281</v>
      </c>
      <c r="E16" s="125"/>
      <c r="F16" s="125"/>
      <c r="G16" s="125"/>
      <c r="H16" s="125"/>
    </row>
    <row r="17" spans="2:8" ht="26.25">
      <c r="B17" s="126" t="s">
        <v>263</v>
      </c>
      <c r="C17" s="133">
        <f t="shared" si="0"/>
        <v>235350</v>
      </c>
      <c r="D17" s="129">
        <f>120000+36000+69350+10000</f>
        <v>235350</v>
      </c>
      <c r="E17" s="125"/>
      <c r="F17" s="125"/>
      <c r="G17" s="125"/>
      <c r="H17" s="125"/>
    </row>
    <row r="18" spans="3:9" ht="26.25">
      <c r="C18" s="133">
        <f t="shared" si="0"/>
        <v>0</v>
      </c>
      <c r="D18" s="128" t="s">
        <v>282</v>
      </c>
      <c r="E18" s="125"/>
      <c r="F18" s="125"/>
      <c r="G18" s="128" t="s">
        <v>283</v>
      </c>
      <c r="H18" s="128"/>
      <c r="I18" s="126" t="s">
        <v>285</v>
      </c>
    </row>
    <row r="19" spans="2:9" ht="26.25">
      <c r="B19" s="126" t="s">
        <v>264</v>
      </c>
      <c r="C19" s="133">
        <f>SUM(D19:I19)</f>
        <v>1160000</v>
      </c>
      <c r="D19" s="129">
        <f>50000+40000+70000+5000</f>
        <v>165000</v>
      </c>
      <c r="E19" s="125"/>
      <c r="F19" s="125"/>
      <c r="G19" s="129">
        <f>150000+40000+400000+135000</f>
        <v>725000</v>
      </c>
      <c r="H19" s="129"/>
      <c r="I19" s="129">
        <f>100000+50000+50000+30000+40000</f>
        <v>270000</v>
      </c>
    </row>
    <row r="20" spans="2:9" ht="26.25">
      <c r="B20" s="133">
        <f>SUM(C9:C19)</f>
        <v>15138475</v>
      </c>
      <c r="C20" s="133"/>
      <c r="D20" s="129"/>
      <c r="E20" s="125"/>
      <c r="F20" s="125"/>
      <c r="G20" s="129"/>
      <c r="H20" s="129"/>
      <c r="I20" s="129"/>
    </row>
    <row r="21" spans="1:8" ht="26.25">
      <c r="A21" s="127" t="s">
        <v>265</v>
      </c>
      <c r="C21" s="133">
        <f t="shared" si="0"/>
        <v>0</v>
      </c>
      <c r="D21" s="128"/>
      <c r="E21" s="125"/>
      <c r="F21" s="125"/>
      <c r="G21" s="125"/>
      <c r="H21" s="125"/>
    </row>
    <row r="22" spans="2:8" ht="26.25">
      <c r="B22" s="126" t="s">
        <v>266</v>
      </c>
      <c r="C22" s="133">
        <f t="shared" si="0"/>
        <v>5747600</v>
      </c>
      <c r="D22" s="128"/>
      <c r="E22" s="125"/>
      <c r="F22" s="130">
        <f>5747600</f>
        <v>5747600</v>
      </c>
      <c r="G22" s="125"/>
      <c r="H22" s="125"/>
    </row>
    <row r="23" spans="3:8" ht="26.25">
      <c r="C23" s="133">
        <f t="shared" si="0"/>
        <v>0</v>
      </c>
      <c r="D23" s="128"/>
      <c r="E23" s="125"/>
      <c r="F23" s="125"/>
      <c r="G23" s="125"/>
      <c r="H23" s="125"/>
    </row>
    <row r="24" spans="2:8" ht="26.25">
      <c r="B24" s="126" t="s">
        <v>267</v>
      </c>
      <c r="C24" s="133">
        <f t="shared" si="0"/>
        <v>297000</v>
      </c>
      <c r="D24" s="129">
        <f>102480+79920+4800+19800+30000+30000+30000</f>
        <v>297000</v>
      </c>
      <c r="E24" s="125"/>
      <c r="F24" s="125"/>
      <c r="G24" s="125"/>
      <c r="H24" s="125"/>
    </row>
    <row r="25" spans="3:8" ht="26.25">
      <c r="C25" s="133">
        <f t="shared" si="0"/>
        <v>0</v>
      </c>
      <c r="D25" s="128" t="s">
        <v>276</v>
      </c>
      <c r="E25" s="125"/>
      <c r="F25" s="125"/>
      <c r="G25" s="125"/>
      <c r="H25" s="125"/>
    </row>
    <row r="26" spans="2:8" ht="26.25">
      <c r="B26" s="126" t="s">
        <v>268</v>
      </c>
      <c r="C26" s="133">
        <f t="shared" si="0"/>
        <v>0</v>
      </c>
      <c r="D26" s="128"/>
      <c r="E26" s="125"/>
      <c r="F26" s="125"/>
      <c r="G26" s="125"/>
      <c r="H26" s="125"/>
    </row>
    <row r="27" spans="2:8" ht="26.25">
      <c r="B27" s="133">
        <f>SUM(C22:C26)</f>
        <v>6044600</v>
      </c>
      <c r="C27" s="133"/>
      <c r="D27" s="128"/>
      <c r="E27" s="125"/>
      <c r="F27" s="125"/>
      <c r="G27" s="125"/>
      <c r="H27" s="125"/>
    </row>
    <row r="28" spans="1:8" ht="26.25">
      <c r="A28" s="127" t="s">
        <v>269</v>
      </c>
      <c r="C28" s="133">
        <f t="shared" si="0"/>
        <v>0</v>
      </c>
      <c r="D28" s="128"/>
      <c r="E28" s="125"/>
      <c r="F28" s="125"/>
      <c r="G28" s="125"/>
      <c r="H28" s="125"/>
    </row>
    <row r="29" spans="2:10" ht="26.25">
      <c r="B29" s="126" t="s">
        <v>270</v>
      </c>
      <c r="C29" s="133">
        <f>SUM(J29)</f>
        <v>1973845</v>
      </c>
      <c r="D29" s="128"/>
      <c r="E29" s="125"/>
      <c r="F29" s="125"/>
      <c r="G29" s="125"/>
      <c r="H29" s="125"/>
      <c r="J29" s="130">
        <v>1973845</v>
      </c>
    </row>
    <row r="30" spans="2:8" ht="26.25">
      <c r="B30" s="133">
        <f>SUM(C29)</f>
        <v>1973845</v>
      </c>
      <c r="D30" s="128"/>
      <c r="E30" s="125"/>
      <c r="F30" s="125"/>
      <c r="G30" s="125"/>
      <c r="H30" s="125"/>
    </row>
    <row r="31" spans="4:8" ht="26.25">
      <c r="D31" s="128"/>
      <c r="E31" s="125"/>
      <c r="F31" s="125"/>
      <c r="G31" s="125"/>
      <c r="H31" s="125"/>
    </row>
    <row r="32" spans="1:10" s="124" customFormat="1" ht="26.25">
      <c r="A32" s="127"/>
      <c r="B32" s="124" t="s">
        <v>277</v>
      </c>
      <c r="C32" s="132">
        <f>SUM(C4:C30)</f>
        <v>37000000</v>
      </c>
      <c r="D32" s="129">
        <f>SUM(D4+D6+D11+D17+D19+D24)</f>
        <v>14222530</v>
      </c>
      <c r="E32" s="129">
        <f>SUM(E4+E6+E11+E17+E19+E24)</f>
        <v>2272900</v>
      </c>
      <c r="F32" s="129">
        <f>SUM(F15+F22)</f>
        <v>8352900</v>
      </c>
      <c r="G32" s="129">
        <f>SUM(G9+G19)</f>
        <v>8986345</v>
      </c>
      <c r="H32" s="129"/>
      <c r="I32" s="129">
        <f>SUM(I13+I19)</f>
        <v>1191480</v>
      </c>
      <c r="J32" s="129">
        <f>SUM(J29)</f>
        <v>1973845</v>
      </c>
    </row>
    <row r="33" spans="4:8" ht="26.25">
      <c r="D33" s="128"/>
      <c r="E33" s="125"/>
      <c r="F33" s="125"/>
      <c r="G33" s="125"/>
      <c r="H33" s="125"/>
    </row>
    <row r="34" spans="2:8" ht="26.25">
      <c r="B34" s="131">
        <f>SUM(B7+B20+B27+B30)</f>
        <v>37000000</v>
      </c>
      <c r="D34" s="128">
        <f>SUM(D32:J32)</f>
        <v>37000000</v>
      </c>
      <c r="E34" s="125"/>
      <c r="F34" s="125"/>
      <c r="G34" s="125"/>
      <c r="H34" s="125"/>
    </row>
    <row r="35" spans="4:8" ht="26.25">
      <c r="D35" s="128"/>
      <c r="E35" s="125"/>
      <c r="F35" s="125"/>
      <c r="G35" s="125"/>
      <c r="H35" s="125"/>
    </row>
    <row r="36" spans="4:8" ht="26.25">
      <c r="D36" s="128">
        <f>SUM(C32-D34)</f>
        <v>0</v>
      </c>
      <c r="E36" s="125"/>
      <c r="F36" s="125"/>
      <c r="G36" s="125"/>
      <c r="H36" s="125"/>
    </row>
    <row r="37" spans="4:8" ht="26.25">
      <c r="D37" s="128"/>
      <c r="E37" s="125"/>
      <c r="F37" s="125"/>
      <c r="G37" s="125"/>
      <c r="H37" s="125"/>
    </row>
    <row r="38" spans="4:8" ht="26.25">
      <c r="D38" s="128"/>
      <c r="E38" s="125"/>
      <c r="F38" s="125"/>
      <c r="G38" s="125"/>
      <c r="H38" s="125"/>
    </row>
    <row r="39" spans="4:8" ht="26.25">
      <c r="D39" s="128"/>
      <c r="E39" s="125"/>
      <c r="F39" s="125"/>
      <c r="G39" s="125"/>
      <c r="H39" s="125"/>
    </row>
    <row r="40" spans="4:8" ht="26.25">
      <c r="D40" s="128"/>
      <c r="E40" s="125"/>
      <c r="F40" s="125"/>
      <c r="G40" s="125"/>
      <c r="H40" s="125"/>
    </row>
    <row r="41" spans="4:8" ht="26.25">
      <c r="D41" s="128"/>
      <c r="E41" s="125"/>
      <c r="F41" s="125"/>
      <c r="G41" s="125"/>
      <c r="H41" s="125"/>
    </row>
    <row r="42" spans="4:8" ht="26.25">
      <c r="D42" s="128"/>
      <c r="E42" s="125"/>
      <c r="F42" s="125"/>
      <c r="G42" s="125"/>
      <c r="H42" s="125"/>
    </row>
    <row r="43" spans="4:8" ht="26.25">
      <c r="D43" s="128"/>
      <c r="E43" s="125"/>
      <c r="F43" s="125"/>
      <c r="G43" s="125"/>
      <c r="H43" s="125"/>
    </row>
    <row r="44" spans="4:8" ht="26.25">
      <c r="D44" s="128"/>
      <c r="E44" s="125"/>
      <c r="F44" s="125"/>
      <c r="G44" s="125"/>
      <c r="H44" s="125"/>
    </row>
    <row r="45" spans="4:8" ht="26.25">
      <c r="D45" s="128"/>
      <c r="E45" s="125"/>
      <c r="F45" s="125"/>
      <c r="G45" s="125"/>
      <c r="H45" s="125"/>
    </row>
    <row r="46" spans="4:8" ht="26.25">
      <c r="D46" s="125"/>
      <c r="E46" s="125"/>
      <c r="F46" s="125"/>
      <c r="G46" s="125"/>
      <c r="H46" s="125"/>
    </row>
    <row r="47" spans="4:8" ht="26.25">
      <c r="D47" s="125"/>
      <c r="E47" s="125"/>
      <c r="F47" s="125"/>
      <c r="G47" s="125"/>
      <c r="H47" s="125"/>
    </row>
    <row r="48" spans="4:8" ht="26.25">
      <c r="D48" s="125"/>
      <c r="E48" s="125"/>
      <c r="F48" s="125"/>
      <c r="G48" s="125"/>
      <c r="H48" s="125"/>
    </row>
    <row r="49" spans="4:8" ht="26.25">
      <c r="D49" s="125"/>
      <c r="E49" s="125"/>
      <c r="F49" s="125"/>
      <c r="G49" s="125"/>
      <c r="H49" s="125"/>
    </row>
    <row r="50" spans="4:8" ht="26.25">
      <c r="D50" s="125"/>
      <c r="E50" s="125"/>
      <c r="F50" s="125"/>
      <c r="G50" s="125"/>
      <c r="H50" s="125"/>
    </row>
    <row r="51" spans="4:8" ht="26.25">
      <c r="D51" s="125"/>
      <c r="E51" s="125"/>
      <c r="F51" s="125"/>
      <c r="G51" s="125"/>
      <c r="H51" s="125"/>
    </row>
    <row r="52" spans="4:8" ht="26.25">
      <c r="D52" s="125"/>
      <c r="E52" s="125"/>
      <c r="F52" s="125"/>
      <c r="G52" s="125"/>
      <c r="H52" s="125"/>
    </row>
    <row r="53" spans="4:8" ht="26.25">
      <c r="D53" s="125"/>
      <c r="E53" s="125"/>
      <c r="F53" s="125"/>
      <c r="G53" s="125"/>
      <c r="H53" s="125"/>
    </row>
    <row r="54" spans="4:8" ht="26.25">
      <c r="D54" s="125"/>
      <c r="E54" s="125"/>
      <c r="F54" s="125"/>
      <c r="G54" s="125"/>
      <c r="H54" s="125"/>
    </row>
    <row r="55" spans="4:8" ht="26.25">
      <c r="D55" s="125"/>
      <c r="E55" s="125"/>
      <c r="F55" s="125"/>
      <c r="G55" s="125"/>
      <c r="H55" s="125"/>
    </row>
    <row r="56" spans="4:8" ht="26.25">
      <c r="D56" s="125"/>
      <c r="E56" s="125"/>
      <c r="F56" s="125"/>
      <c r="G56" s="125"/>
      <c r="H56" s="125"/>
    </row>
    <row r="57" spans="4:8" ht="26.25">
      <c r="D57" s="125"/>
      <c r="E57" s="125"/>
      <c r="F57" s="125"/>
      <c r="G57" s="125"/>
      <c r="H57" s="125"/>
    </row>
    <row r="58" spans="4:8" ht="26.25">
      <c r="D58" s="125"/>
      <c r="E58" s="125"/>
      <c r="F58" s="125"/>
      <c r="G58" s="125"/>
      <c r="H58" s="125"/>
    </row>
    <row r="59" spans="4:8" ht="26.25">
      <c r="D59" s="125"/>
      <c r="E59" s="125"/>
      <c r="F59" s="125"/>
      <c r="G59" s="125"/>
      <c r="H59" s="125"/>
    </row>
    <row r="60" spans="4:8" ht="26.25">
      <c r="D60" s="125"/>
      <c r="E60" s="125"/>
      <c r="F60" s="125"/>
      <c r="G60" s="125"/>
      <c r="H60" s="125"/>
    </row>
    <row r="61" spans="4:8" ht="26.25">
      <c r="D61" s="125"/>
      <c r="E61" s="125"/>
      <c r="F61" s="125"/>
      <c r="G61" s="125"/>
      <c r="H61" s="125"/>
    </row>
    <row r="62" spans="4:8" ht="26.25">
      <c r="D62" s="125"/>
      <c r="E62" s="125"/>
      <c r="F62" s="125"/>
      <c r="G62" s="125"/>
      <c r="H62" s="125"/>
    </row>
    <row r="63" spans="4:8" ht="26.25">
      <c r="D63" s="125"/>
      <c r="E63" s="125"/>
      <c r="F63" s="125"/>
      <c r="G63" s="125"/>
      <c r="H63" s="125"/>
    </row>
    <row r="64" spans="4:8" ht="26.25">
      <c r="D64" s="125"/>
      <c r="E64" s="125"/>
      <c r="F64" s="125"/>
      <c r="G64" s="125"/>
      <c r="H64" s="125"/>
    </row>
    <row r="65" spans="4:8" ht="26.25">
      <c r="D65" s="125"/>
      <c r="E65" s="125"/>
      <c r="F65" s="125"/>
      <c r="G65" s="125"/>
      <c r="H65" s="125"/>
    </row>
    <row r="66" spans="4:8" ht="26.25">
      <c r="D66" s="125"/>
      <c r="E66" s="125"/>
      <c r="F66" s="125"/>
      <c r="G66" s="125"/>
      <c r="H66" s="125"/>
    </row>
    <row r="67" spans="4:8" ht="26.25">
      <c r="D67" s="125"/>
      <c r="E67" s="125"/>
      <c r="F67" s="125"/>
      <c r="G67" s="125"/>
      <c r="H67" s="125"/>
    </row>
    <row r="68" spans="4:8" ht="26.25">
      <c r="D68" s="125"/>
      <c r="E68" s="125"/>
      <c r="F68" s="125"/>
      <c r="G68" s="125"/>
      <c r="H68" s="125"/>
    </row>
    <row r="69" spans="4:8" ht="26.25">
      <c r="D69" s="125"/>
      <c r="E69" s="125"/>
      <c r="F69" s="125"/>
      <c r="G69" s="125"/>
      <c r="H69" s="125"/>
    </row>
    <row r="70" spans="4:8" ht="26.25">
      <c r="D70" s="125"/>
      <c r="E70" s="125"/>
      <c r="F70" s="125"/>
      <c r="G70" s="125"/>
      <c r="H70" s="125"/>
    </row>
    <row r="71" spans="4:8" ht="26.25">
      <c r="D71" s="125"/>
      <c r="E71" s="125"/>
      <c r="F71" s="125"/>
      <c r="G71" s="125"/>
      <c r="H71" s="125"/>
    </row>
    <row r="72" spans="4:8" ht="26.25">
      <c r="D72" s="125"/>
      <c r="E72" s="125"/>
      <c r="F72" s="125"/>
      <c r="G72" s="125"/>
      <c r="H72" s="125"/>
    </row>
    <row r="73" spans="4:8" ht="26.25">
      <c r="D73" s="125"/>
      <c r="E73" s="125"/>
      <c r="F73" s="125"/>
      <c r="G73" s="125"/>
      <c r="H73" s="125"/>
    </row>
    <row r="74" spans="4:8" ht="26.25">
      <c r="D74" s="125"/>
      <c r="E74" s="125"/>
      <c r="F74" s="125"/>
      <c r="G74" s="125"/>
      <c r="H74" s="125"/>
    </row>
    <row r="75" spans="4:8" ht="26.25">
      <c r="D75" s="125"/>
      <c r="E75" s="125"/>
      <c r="F75" s="125"/>
      <c r="G75" s="125"/>
      <c r="H75" s="125"/>
    </row>
    <row r="76" spans="4:8" ht="26.25">
      <c r="D76" s="125"/>
      <c r="E76" s="125"/>
      <c r="F76" s="125"/>
      <c r="G76" s="125"/>
      <c r="H76" s="125"/>
    </row>
    <row r="77" spans="4:8" ht="26.25">
      <c r="D77" s="125"/>
      <c r="E77" s="125"/>
      <c r="F77" s="125"/>
      <c r="G77" s="125"/>
      <c r="H77" s="125"/>
    </row>
    <row r="78" spans="4:8" ht="26.25">
      <c r="D78" s="125"/>
      <c r="E78" s="125"/>
      <c r="F78" s="125"/>
      <c r="G78" s="125"/>
      <c r="H78" s="125"/>
    </row>
    <row r="79" spans="4:8" ht="26.25">
      <c r="D79" s="125"/>
      <c r="E79" s="125"/>
      <c r="F79" s="125"/>
      <c r="G79" s="125"/>
      <c r="H79" s="125"/>
    </row>
    <row r="80" spans="4:8" ht="26.25">
      <c r="D80" s="125"/>
      <c r="E80" s="125"/>
      <c r="F80" s="125"/>
      <c r="G80" s="125"/>
      <c r="H80" s="125"/>
    </row>
    <row r="81" spans="4:8" ht="26.25">
      <c r="D81" s="125"/>
      <c r="E81" s="125"/>
      <c r="F81" s="125"/>
      <c r="G81" s="125"/>
      <c r="H81" s="125"/>
    </row>
    <row r="82" spans="4:8" ht="26.25">
      <c r="D82" s="125"/>
      <c r="E82" s="125"/>
      <c r="F82" s="125"/>
      <c r="G82" s="125"/>
      <c r="H82" s="125"/>
    </row>
    <row r="83" spans="4:8" ht="26.25">
      <c r="D83" s="125"/>
      <c r="E83" s="125"/>
      <c r="F83" s="125"/>
      <c r="G83" s="125"/>
      <c r="H83" s="125"/>
    </row>
    <row r="84" spans="4:8" ht="26.25">
      <c r="D84" s="125"/>
      <c r="E84" s="125"/>
      <c r="F84" s="125"/>
      <c r="G84" s="125"/>
      <c r="H84" s="125"/>
    </row>
    <row r="85" spans="4:8" ht="26.25">
      <c r="D85" s="125"/>
      <c r="E85" s="125"/>
      <c r="F85" s="125"/>
      <c r="G85" s="125"/>
      <c r="H85" s="125"/>
    </row>
    <row r="86" spans="4:8" ht="26.25">
      <c r="D86" s="125"/>
      <c r="E86" s="125"/>
      <c r="F86" s="125"/>
      <c r="G86" s="125"/>
      <c r="H86" s="125"/>
    </row>
    <row r="87" spans="4:8" ht="26.25">
      <c r="D87" s="125"/>
      <c r="E87" s="125"/>
      <c r="F87" s="125"/>
      <c r="G87" s="125"/>
      <c r="H87" s="125"/>
    </row>
    <row r="88" spans="4:8" ht="26.25">
      <c r="D88" s="125"/>
      <c r="E88" s="125"/>
      <c r="F88" s="125"/>
      <c r="G88" s="125"/>
      <c r="H88" s="125"/>
    </row>
    <row r="89" spans="4:8" ht="26.25">
      <c r="D89" s="125"/>
      <c r="E89" s="125"/>
      <c r="F89" s="125"/>
      <c r="G89" s="125"/>
      <c r="H89" s="125"/>
    </row>
    <row r="90" spans="4:8" ht="26.25">
      <c r="D90" s="125"/>
      <c r="E90" s="125"/>
      <c r="F90" s="125"/>
      <c r="G90" s="125"/>
      <c r="H90" s="125"/>
    </row>
    <row r="91" spans="4:8" ht="26.25">
      <c r="D91" s="125"/>
      <c r="E91" s="125"/>
      <c r="F91" s="125"/>
      <c r="G91" s="125"/>
      <c r="H91" s="125"/>
    </row>
    <row r="92" spans="4:8" ht="26.25">
      <c r="D92" s="125"/>
      <c r="E92" s="125"/>
      <c r="F92" s="125"/>
      <c r="G92" s="125"/>
      <c r="H92" s="125"/>
    </row>
    <row r="93" spans="4:8" ht="26.25">
      <c r="D93" s="125"/>
      <c r="E93" s="125"/>
      <c r="F93" s="125"/>
      <c r="G93" s="125"/>
      <c r="H93" s="125"/>
    </row>
    <row r="94" spans="4:8" ht="26.25">
      <c r="D94" s="125"/>
      <c r="E94" s="125"/>
      <c r="F94" s="125"/>
      <c r="G94" s="125"/>
      <c r="H94" s="125"/>
    </row>
    <row r="95" spans="4:8" ht="26.25">
      <c r="D95" s="125"/>
      <c r="E95" s="125"/>
      <c r="F95" s="125"/>
      <c r="G95" s="125"/>
      <c r="H95" s="125"/>
    </row>
    <row r="96" spans="4:8" ht="26.25">
      <c r="D96" s="125"/>
      <c r="E96" s="125"/>
      <c r="F96" s="125"/>
      <c r="G96" s="125"/>
      <c r="H96" s="125"/>
    </row>
    <row r="97" spans="4:8" ht="26.25">
      <c r="D97" s="125"/>
      <c r="E97" s="125"/>
      <c r="F97" s="125"/>
      <c r="G97" s="125"/>
      <c r="H97" s="125"/>
    </row>
    <row r="98" spans="4:8" ht="26.25">
      <c r="D98" s="125"/>
      <c r="E98" s="125"/>
      <c r="F98" s="125"/>
      <c r="G98" s="125"/>
      <c r="H98" s="125"/>
    </row>
    <row r="99" spans="4:8" ht="26.25">
      <c r="D99" s="125"/>
      <c r="E99" s="125"/>
      <c r="F99" s="125"/>
      <c r="G99" s="125"/>
      <c r="H99" s="125"/>
    </row>
    <row r="100" spans="4:8" ht="26.25">
      <c r="D100" s="125"/>
      <c r="E100" s="125"/>
      <c r="F100" s="125"/>
      <c r="G100" s="125"/>
      <c r="H100" s="125"/>
    </row>
    <row r="101" spans="4:8" ht="26.25">
      <c r="D101" s="125"/>
      <c r="E101" s="125"/>
      <c r="F101" s="125"/>
      <c r="G101" s="125"/>
      <c r="H101" s="125"/>
    </row>
    <row r="102" spans="4:8" ht="26.25">
      <c r="D102" s="125"/>
      <c r="E102" s="125"/>
      <c r="F102" s="125"/>
      <c r="G102" s="125"/>
      <c r="H102" s="125"/>
    </row>
    <row r="103" spans="4:8" ht="26.25">
      <c r="D103" s="125"/>
      <c r="E103" s="125"/>
      <c r="F103" s="125"/>
      <c r="G103" s="125"/>
      <c r="H103" s="125"/>
    </row>
    <row r="104" spans="4:8" ht="26.25">
      <c r="D104" s="125"/>
      <c r="E104" s="125"/>
      <c r="F104" s="125"/>
      <c r="G104" s="125"/>
      <c r="H104" s="125"/>
    </row>
    <row r="105" spans="4:8" ht="26.25">
      <c r="D105" s="125"/>
      <c r="E105" s="125"/>
      <c r="F105" s="125"/>
      <c r="G105" s="125"/>
      <c r="H105" s="125"/>
    </row>
    <row r="106" spans="4:8" ht="26.25">
      <c r="D106" s="125"/>
      <c r="E106" s="125"/>
      <c r="F106" s="125"/>
      <c r="G106" s="125"/>
      <c r="H106" s="125"/>
    </row>
    <row r="107" spans="4:8" ht="26.25">
      <c r="D107" s="125"/>
      <c r="E107" s="125"/>
      <c r="F107" s="125"/>
      <c r="G107" s="125"/>
      <c r="H107" s="125"/>
    </row>
    <row r="108" spans="4:8" ht="26.25">
      <c r="D108" s="125"/>
      <c r="E108" s="125"/>
      <c r="F108" s="125"/>
      <c r="G108" s="125"/>
      <c r="H108" s="125"/>
    </row>
    <row r="109" spans="4:8" ht="26.25">
      <c r="D109" s="125"/>
      <c r="E109" s="125"/>
      <c r="F109" s="125"/>
      <c r="G109" s="125"/>
      <c r="H109" s="125"/>
    </row>
    <row r="110" spans="4:8" ht="26.25">
      <c r="D110" s="125"/>
      <c r="E110" s="125"/>
      <c r="F110" s="125"/>
      <c r="G110" s="125"/>
      <c r="H110" s="125"/>
    </row>
    <row r="111" spans="4:8" ht="26.25">
      <c r="D111" s="125"/>
      <c r="E111" s="125"/>
      <c r="F111" s="125"/>
      <c r="G111" s="125"/>
      <c r="H111" s="125"/>
    </row>
    <row r="112" spans="4:8" ht="26.25">
      <c r="D112" s="125"/>
      <c r="E112" s="125"/>
      <c r="F112" s="125"/>
      <c r="G112" s="125"/>
      <c r="H112" s="125"/>
    </row>
    <row r="113" spans="4:8" ht="26.25">
      <c r="D113" s="125"/>
      <c r="E113" s="125"/>
      <c r="F113" s="125"/>
      <c r="G113" s="125"/>
      <c r="H113" s="125"/>
    </row>
    <row r="114" spans="4:8" ht="26.25">
      <c r="D114" s="125"/>
      <c r="E114" s="125"/>
      <c r="F114" s="125"/>
      <c r="G114" s="125"/>
      <c r="H114" s="125"/>
    </row>
    <row r="115" spans="4:8" ht="26.25">
      <c r="D115" s="125"/>
      <c r="E115" s="125"/>
      <c r="F115" s="125"/>
      <c r="G115" s="125"/>
      <c r="H115" s="125"/>
    </row>
    <row r="116" spans="4:8" ht="26.25">
      <c r="D116" s="125"/>
      <c r="E116" s="125"/>
      <c r="F116" s="125"/>
      <c r="G116" s="125"/>
      <c r="H116" s="125"/>
    </row>
    <row r="117" spans="4:8" ht="26.25">
      <c r="D117" s="125"/>
      <c r="E117" s="125"/>
      <c r="F117" s="125"/>
      <c r="G117" s="125"/>
      <c r="H117" s="125"/>
    </row>
    <row r="118" spans="4:8" ht="26.25">
      <c r="D118" s="125"/>
      <c r="E118" s="125"/>
      <c r="F118" s="125"/>
      <c r="G118" s="125"/>
      <c r="H118" s="125"/>
    </row>
    <row r="119" spans="4:8" ht="26.25">
      <c r="D119" s="125"/>
      <c r="E119" s="125"/>
      <c r="F119" s="125"/>
      <c r="G119" s="125"/>
      <c r="H119" s="125"/>
    </row>
    <row r="120" spans="4:8" ht="26.25">
      <c r="D120" s="125"/>
      <c r="E120" s="125"/>
      <c r="F120" s="125"/>
      <c r="G120" s="125"/>
      <c r="H120" s="125"/>
    </row>
    <row r="121" spans="4:8" ht="26.25">
      <c r="D121" s="125"/>
      <c r="E121" s="125"/>
      <c r="F121" s="125"/>
      <c r="G121" s="125"/>
      <c r="H121" s="125"/>
    </row>
    <row r="122" spans="4:8" ht="26.25">
      <c r="D122" s="125"/>
      <c r="E122" s="125"/>
      <c r="F122" s="125"/>
      <c r="G122" s="125"/>
      <c r="H122" s="125"/>
    </row>
    <row r="123" spans="4:8" ht="26.25">
      <c r="D123" s="125"/>
      <c r="E123" s="125"/>
      <c r="F123" s="125"/>
      <c r="G123" s="125"/>
      <c r="H123" s="125"/>
    </row>
    <row r="124" spans="4:8" ht="26.25">
      <c r="D124" s="125"/>
      <c r="E124" s="125"/>
      <c r="F124" s="125"/>
      <c r="G124" s="125"/>
      <c r="H124" s="125"/>
    </row>
    <row r="125" spans="4:8" ht="26.25">
      <c r="D125" s="125"/>
      <c r="E125" s="125"/>
      <c r="F125" s="125"/>
      <c r="G125" s="125"/>
      <c r="H125" s="125"/>
    </row>
    <row r="126" spans="4:8" ht="26.25">
      <c r="D126" s="125"/>
      <c r="E126" s="125"/>
      <c r="F126" s="125"/>
      <c r="G126" s="125"/>
      <c r="H126" s="125"/>
    </row>
    <row r="127" spans="4:8" ht="26.25">
      <c r="D127" s="125"/>
      <c r="E127" s="125"/>
      <c r="F127" s="125"/>
      <c r="G127" s="125"/>
      <c r="H127" s="125"/>
    </row>
    <row r="128" spans="4:8" ht="26.25">
      <c r="D128" s="125"/>
      <c r="E128" s="125"/>
      <c r="F128" s="125"/>
      <c r="G128" s="125"/>
      <c r="H128" s="125"/>
    </row>
    <row r="129" spans="4:8" ht="26.25">
      <c r="D129" s="125"/>
      <c r="E129" s="125"/>
      <c r="F129" s="125"/>
      <c r="G129" s="125"/>
      <c r="H129" s="125"/>
    </row>
    <row r="130" spans="4:8" ht="26.25">
      <c r="D130" s="125"/>
      <c r="E130" s="125"/>
      <c r="F130" s="125"/>
      <c r="G130" s="125"/>
      <c r="H130" s="125"/>
    </row>
    <row r="131" spans="4:8" ht="26.25">
      <c r="D131" s="125"/>
      <c r="E131" s="125"/>
      <c r="F131" s="125"/>
      <c r="G131" s="125"/>
      <c r="H131" s="125"/>
    </row>
    <row r="132" spans="4:8" ht="26.25">
      <c r="D132" s="125"/>
      <c r="E132" s="125"/>
      <c r="F132" s="125"/>
      <c r="G132" s="125"/>
      <c r="H132" s="125"/>
    </row>
  </sheetData>
  <sheetProtection/>
  <printOptions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1"/>
  <sheetViews>
    <sheetView zoomScalePageLayoutView="0" workbookViewId="0" topLeftCell="A46">
      <selection activeCell="A46" sqref="A1:IV16384"/>
    </sheetView>
  </sheetViews>
  <sheetFormatPr defaultColWidth="9.140625" defaultRowHeight="18.75" customHeight="1"/>
  <cols>
    <col min="1" max="1" width="3.00390625" style="134" customWidth="1"/>
    <col min="2" max="2" width="5.57421875" style="135" customWidth="1"/>
    <col min="3" max="3" width="55.8515625" style="136" customWidth="1"/>
    <col min="4" max="4" width="19.8515625" style="135" customWidth="1"/>
    <col min="5" max="6" width="19.7109375" style="135" customWidth="1"/>
    <col min="7" max="7" width="14.00390625" style="136" customWidth="1"/>
    <col min="8" max="8" width="9.140625" style="136" customWidth="1"/>
    <col min="9" max="9" width="20.28125" style="136" customWidth="1"/>
    <col min="10" max="16384" width="9.140625" style="136" customWidth="1"/>
  </cols>
  <sheetData>
    <row r="1" spans="6:7" ht="34.5" customHeight="1">
      <c r="F1" s="137"/>
      <c r="G1" s="138">
        <v>3</v>
      </c>
    </row>
    <row r="2" ht="33.75" customHeight="1">
      <c r="C2" s="139" t="s">
        <v>251</v>
      </c>
    </row>
    <row r="3" spans="1:3" ht="34.5" customHeight="1">
      <c r="A3" s="135"/>
      <c r="C3" s="140" t="s">
        <v>252</v>
      </c>
    </row>
    <row r="4" spans="1:3" ht="34.5" customHeight="1">
      <c r="A4" s="135"/>
      <c r="C4" s="140" t="s">
        <v>350</v>
      </c>
    </row>
    <row r="5" spans="1:3" ht="34.5" customHeight="1">
      <c r="A5" s="135"/>
      <c r="C5" s="140" t="s">
        <v>351</v>
      </c>
    </row>
    <row r="6" spans="1:7" ht="34.5" customHeight="1">
      <c r="A6" s="135"/>
      <c r="C6" s="141" t="s">
        <v>335</v>
      </c>
      <c r="E6" s="191">
        <f>SUM(F67)</f>
        <v>41219000</v>
      </c>
      <c r="F6" s="190" t="s">
        <v>336</v>
      </c>
      <c r="G6" s="138"/>
    </row>
    <row r="7" spans="1:7" s="144" customFormat="1" ht="32.25" customHeight="1">
      <c r="A7" s="240" t="s">
        <v>124</v>
      </c>
      <c r="B7" s="240"/>
      <c r="C7" s="240"/>
      <c r="D7" s="143" t="s">
        <v>190</v>
      </c>
      <c r="E7" s="143" t="s">
        <v>188</v>
      </c>
      <c r="F7" s="143" t="s">
        <v>188</v>
      </c>
      <c r="G7" s="143" t="s">
        <v>191</v>
      </c>
    </row>
    <row r="8" spans="1:7" s="144" customFormat="1" ht="32.25" customHeight="1">
      <c r="A8" s="241"/>
      <c r="B8" s="241"/>
      <c r="C8" s="241"/>
      <c r="D8" s="145">
        <v>2555</v>
      </c>
      <c r="E8" s="145">
        <v>2556</v>
      </c>
      <c r="F8" s="145">
        <v>2557</v>
      </c>
      <c r="G8" s="145" t="s">
        <v>192</v>
      </c>
    </row>
    <row r="9" spans="1:7" s="144" customFormat="1" ht="32.25" customHeight="1">
      <c r="A9" s="146" t="s">
        <v>200</v>
      </c>
      <c r="B9" s="147"/>
      <c r="C9" s="148"/>
      <c r="D9" s="149">
        <f>SUM(D10+D15)</f>
        <v>18151427.88</v>
      </c>
      <c r="E9" s="149">
        <f>SUM(E10+E15)</f>
        <v>15224960</v>
      </c>
      <c r="F9" s="149">
        <f>SUM(F10+F15)</f>
        <v>18150000</v>
      </c>
      <c r="G9" s="149"/>
    </row>
    <row r="10" spans="1:7" s="144" customFormat="1" ht="32.25" customHeight="1">
      <c r="A10" s="150" t="s">
        <v>239</v>
      </c>
      <c r="B10" s="142"/>
      <c r="C10" s="151"/>
      <c r="D10" s="149">
        <f>SUM(D11:D14)</f>
        <v>278409.74</v>
      </c>
      <c r="E10" s="149">
        <f>SUM(E11:E14)</f>
        <v>276770</v>
      </c>
      <c r="F10" s="149">
        <f>SUM(F11:F14)</f>
        <v>278300</v>
      </c>
      <c r="G10" s="149"/>
    </row>
    <row r="11" spans="1:7" ht="32.25" customHeight="1">
      <c r="A11" s="152"/>
      <c r="B11" s="153" t="s">
        <v>196</v>
      </c>
      <c r="C11" s="154" t="s">
        <v>9</v>
      </c>
      <c r="D11" s="155">
        <v>61821</v>
      </c>
      <c r="E11" s="155">
        <v>60920</v>
      </c>
      <c r="F11" s="155">
        <v>61800</v>
      </c>
      <c r="G11" s="155"/>
    </row>
    <row r="12" spans="1:7" ht="32.25" customHeight="1">
      <c r="A12" s="152"/>
      <c r="B12" s="153" t="s">
        <v>197</v>
      </c>
      <c r="C12" s="154" t="s">
        <v>10</v>
      </c>
      <c r="D12" s="155">
        <v>210009.74</v>
      </c>
      <c r="E12" s="155">
        <v>210400</v>
      </c>
      <c r="F12" s="155">
        <v>210000</v>
      </c>
      <c r="G12" s="155"/>
    </row>
    <row r="13" spans="1:7" ht="32.25" customHeight="1">
      <c r="A13" s="152"/>
      <c r="B13" s="153" t="s">
        <v>198</v>
      </c>
      <c r="C13" s="154" t="s">
        <v>11</v>
      </c>
      <c r="D13" s="155">
        <v>4819</v>
      </c>
      <c r="E13" s="155">
        <v>4300</v>
      </c>
      <c r="F13" s="155">
        <v>4800</v>
      </c>
      <c r="G13" s="155"/>
    </row>
    <row r="14" spans="1:7" ht="32.25" customHeight="1">
      <c r="A14" s="152"/>
      <c r="B14" s="153" t="s">
        <v>199</v>
      </c>
      <c r="C14" s="154" t="s">
        <v>12</v>
      </c>
      <c r="D14" s="155">
        <v>1760</v>
      </c>
      <c r="E14" s="155">
        <v>1150</v>
      </c>
      <c r="F14" s="155">
        <v>1700</v>
      </c>
      <c r="G14" s="155"/>
    </row>
    <row r="15" spans="1:7" ht="32.25" customHeight="1">
      <c r="A15" s="156" t="s">
        <v>240</v>
      </c>
      <c r="B15" s="140"/>
      <c r="C15" s="154"/>
      <c r="D15" s="157">
        <f>SUM(D16:D26)</f>
        <v>17873018.14</v>
      </c>
      <c r="E15" s="157">
        <f>SUM(E16:E25)</f>
        <v>14948190</v>
      </c>
      <c r="F15" s="157">
        <f>SUM(F16:F26)</f>
        <v>17871700</v>
      </c>
      <c r="G15" s="157"/>
    </row>
    <row r="16" spans="1:7" ht="32.25" customHeight="1">
      <c r="A16" s="152"/>
      <c r="B16" s="153" t="s">
        <v>201</v>
      </c>
      <c r="C16" s="154" t="s">
        <v>136</v>
      </c>
      <c r="D16" s="155">
        <v>7362628.13</v>
      </c>
      <c r="E16" s="155">
        <v>4089000</v>
      </c>
      <c r="F16" s="155">
        <v>7362600</v>
      </c>
      <c r="G16" s="155"/>
    </row>
    <row r="17" spans="1:7" ht="32.25" customHeight="1">
      <c r="A17" s="152"/>
      <c r="B17" s="153" t="s">
        <v>202</v>
      </c>
      <c r="C17" s="154" t="s">
        <v>332</v>
      </c>
      <c r="D17" s="158">
        <v>4029071.8</v>
      </c>
      <c r="E17" s="158">
        <v>4156700</v>
      </c>
      <c r="F17" s="158">
        <v>4029000</v>
      </c>
      <c r="G17" s="158"/>
    </row>
    <row r="18" spans="1:7" ht="32.25" customHeight="1">
      <c r="A18" s="152"/>
      <c r="B18" s="153" t="s">
        <v>203</v>
      </c>
      <c r="C18" s="154" t="s">
        <v>29</v>
      </c>
      <c r="D18" s="158">
        <v>2132.66</v>
      </c>
      <c r="E18" s="158">
        <v>1000</v>
      </c>
      <c r="F18" s="158">
        <v>2000</v>
      </c>
      <c r="G18" s="158"/>
    </row>
    <row r="19" spans="1:7" ht="32.25" customHeight="1">
      <c r="A19" s="152"/>
      <c r="B19" s="153" t="s">
        <v>204</v>
      </c>
      <c r="C19" s="154" t="s">
        <v>30</v>
      </c>
      <c r="D19" s="158">
        <v>2164205.48</v>
      </c>
      <c r="E19" s="158">
        <v>2073100</v>
      </c>
      <c r="F19" s="158">
        <v>2164200</v>
      </c>
      <c r="G19" s="158"/>
    </row>
    <row r="20" spans="1:7" ht="32.25" customHeight="1">
      <c r="A20" s="152"/>
      <c r="B20" s="153" t="s">
        <v>205</v>
      </c>
      <c r="C20" s="154" t="s">
        <v>31</v>
      </c>
      <c r="D20" s="158">
        <v>3784317.39</v>
      </c>
      <c r="E20" s="158">
        <v>4073090</v>
      </c>
      <c r="F20" s="158">
        <v>3784300</v>
      </c>
      <c r="G20" s="158"/>
    </row>
    <row r="21" spans="1:7" ht="32.25" customHeight="1">
      <c r="A21" s="152"/>
      <c r="B21" s="153" t="s">
        <v>206</v>
      </c>
      <c r="C21" s="154" t="s">
        <v>139</v>
      </c>
      <c r="D21" s="158">
        <v>0</v>
      </c>
      <c r="E21" s="158">
        <v>0</v>
      </c>
      <c r="F21" s="158">
        <v>0</v>
      </c>
      <c r="G21" s="158"/>
    </row>
    <row r="22" spans="1:7" ht="32.25" customHeight="1">
      <c r="A22" s="152"/>
      <c r="B22" s="153" t="s">
        <v>207</v>
      </c>
      <c r="C22" s="154" t="s">
        <v>32</v>
      </c>
      <c r="D22" s="158">
        <v>79586.53</v>
      </c>
      <c r="E22" s="158">
        <v>353700</v>
      </c>
      <c r="F22" s="158">
        <v>79500</v>
      </c>
      <c r="G22" s="158"/>
    </row>
    <row r="23" spans="1:7" ht="32.25" customHeight="1">
      <c r="A23" s="152"/>
      <c r="B23" s="153" t="s">
        <v>208</v>
      </c>
      <c r="C23" s="154" t="s">
        <v>33</v>
      </c>
      <c r="D23" s="158">
        <v>170693.69</v>
      </c>
      <c r="E23" s="158">
        <v>78000</v>
      </c>
      <c r="F23" s="158">
        <v>170000</v>
      </c>
      <c r="G23" s="158"/>
    </row>
    <row r="24" spans="1:7" ht="32.25" customHeight="1">
      <c r="A24" s="152"/>
      <c r="B24" s="153" t="s">
        <v>209</v>
      </c>
      <c r="C24" s="154" t="s">
        <v>193</v>
      </c>
      <c r="D24" s="158">
        <v>605.83</v>
      </c>
      <c r="E24" s="158">
        <v>600</v>
      </c>
      <c r="F24" s="158">
        <v>600</v>
      </c>
      <c r="G24" s="158"/>
    </row>
    <row r="25" spans="1:7" ht="32.25" customHeight="1">
      <c r="A25" s="152"/>
      <c r="B25" s="153" t="s">
        <v>210</v>
      </c>
      <c r="C25" s="154" t="s">
        <v>132</v>
      </c>
      <c r="D25" s="158">
        <v>279118</v>
      </c>
      <c r="E25" s="158">
        <v>123000</v>
      </c>
      <c r="F25" s="158">
        <v>279000</v>
      </c>
      <c r="G25" s="158"/>
    </row>
    <row r="26" spans="1:7" ht="32.25" customHeight="1">
      <c r="A26" s="152"/>
      <c r="B26" s="153" t="s">
        <v>333</v>
      </c>
      <c r="C26" s="154" t="s">
        <v>334</v>
      </c>
      <c r="D26" s="158">
        <v>658.63</v>
      </c>
      <c r="E26" s="158">
        <v>0</v>
      </c>
      <c r="F26" s="158">
        <v>500</v>
      </c>
      <c r="G26" s="158"/>
    </row>
    <row r="27" spans="1:7" ht="32.25" customHeight="1">
      <c r="A27" s="150" t="s">
        <v>175</v>
      </c>
      <c r="B27" s="134"/>
      <c r="C27" s="154"/>
      <c r="D27" s="149">
        <f>SUM(D28+D52+D57)</f>
        <v>791015.46</v>
      </c>
      <c r="E27" s="149">
        <f>SUM(E28+E52+E57)</f>
        <v>561806</v>
      </c>
      <c r="F27" s="149">
        <f>SUM(F28+F52+F57)</f>
        <v>830025</v>
      </c>
      <c r="G27" s="149"/>
    </row>
    <row r="28" spans="1:7" ht="32.25" customHeight="1">
      <c r="A28" s="150" t="s">
        <v>241</v>
      </c>
      <c r="B28" s="140"/>
      <c r="C28" s="154"/>
      <c r="D28" s="149">
        <f>SUM(D29:D51)</f>
        <v>269745.68</v>
      </c>
      <c r="E28" s="149">
        <f>SUM(E29:E51)</f>
        <v>244816</v>
      </c>
      <c r="F28" s="149">
        <f>SUM(F29:F51)-F37</f>
        <v>150080</v>
      </c>
      <c r="G28" s="149"/>
    </row>
    <row r="29" spans="1:7" ht="25.5" customHeight="1">
      <c r="A29" s="152"/>
      <c r="B29" s="153" t="s">
        <v>211</v>
      </c>
      <c r="C29" s="154" t="s">
        <v>182</v>
      </c>
      <c r="D29" s="155">
        <v>2759</v>
      </c>
      <c r="E29" s="155">
        <v>1830</v>
      </c>
      <c r="F29" s="155">
        <v>960</v>
      </c>
      <c r="G29" s="155"/>
    </row>
    <row r="30" spans="1:7" ht="25.5" customHeight="1">
      <c r="A30" s="152"/>
      <c r="B30" s="153" t="s">
        <v>212</v>
      </c>
      <c r="C30" s="154" t="s">
        <v>140</v>
      </c>
      <c r="D30" s="155">
        <v>0</v>
      </c>
      <c r="E30" s="155">
        <v>2400</v>
      </c>
      <c r="F30" s="155">
        <v>0</v>
      </c>
      <c r="G30" s="155"/>
    </row>
    <row r="31" spans="1:7" ht="25.5" customHeight="1">
      <c r="A31" s="152"/>
      <c r="B31" s="153" t="s">
        <v>213</v>
      </c>
      <c r="C31" s="154" t="s">
        <v>20</v>
      </c>
      <c r="D31" s="155">
        <v>187100</v>
      </c>
      <c r="E31" s="155">
        <v>173900</v>
      </c>
      <c r="F31" s="155">
        <v>100000</v>
      </c>
      <c r="G31" s="155"/>
    </row>
    <row r="32" spans="1:7" ht="25.5" customHeight="1">
      <c r="A32" s="152"/>
      <c r="B32" s="153" t="s">
        <v>214</v>
      </c>
      <c r="C32" s="159" t="s">
        <v>253</v>
      </c>
      <c r="D32" s="155">
        <v>0</v>
      </c>
      <c r="E32" s="155">
        <v>800</v>
      </c>
      <c r="F32" s="155">
        <v>0</v>
      </c>
      <c r="G32" s="155"/>
    </row>
    <row r="33" spans="1:7" ht="25.5" customHeight="1">
      <c r="A33" s="160"/>
      <c r="B33" s="161" t="s">
        <v>215</v>
      </c>
      <c r="C33" s="162" t="s">
        <v>249</v>
      </c>
      <c r="D33" s="163">
        <v>0</v>
      </c>
      <c r="E33" s="163">
        <v>100</v>
      </c>
      <c r="F33" s="163">
        <v>0</v>
      </c>
      <c r="G33" s="163"/>
    </row>
    <row r="34" spans="2:7" ht="32.25" customHeight="1">
      <c r="B34" s="153"/>
      <c r="D34" s="188"/>
      <c r="E34" s="188"/>
      <c r="F34" s="188"/>
      <c r="G34" s="188"/>
    </row>
    <row r="35" spans="1:7" ht="32.25" customHeight="1">
      <c r="A35" s="193"/>
      <c r="B35" s="161"/>
      <c r="C35" s="194"/>
      <c r="D35" s="195"/>
      <c r="E35" s="195"/>
      <c r="F35" s="195"/>
      <c r="G35" s="196">
        <v>4</v>
      </c>
    </row>
    <row r="36" spans="1:7" ht="32.25" customHeight="1">
      <c r="A36" s="241" t="s">
        <v>124</v>
      </c>
      <c r="B36" s="241"/>
      <c r="C36" s="241"/>
      <c r="D36" s="192" t="s">
        <v>190</v>
      </c>
      <c r="E36" s="192" t="s">
        <v>188</v>
      </c>
      <c r="F36" s="192" t="s">
        <v>188</v>
      </c>
      <c r="G36" s="192" t="s">
        <v>191</v>
      </c>
    </row>
    <row r="37" spans="1:7" ht="32.25" customHeight="1">
      <c r="A37" s="241"/>
      <c r="B37" s="241"/>
      <c r="C37" s="241"/>
      <c r="D37" s="145">
        <v>2555</v>
      </c>
      <c r="E37" s="145">
        <v>2556</v>
      </c>
      <c r="F37" s="145">
        <v>2557</v>
      </c>
      <c r="G37" s="145" t="s">
        <v>192</v>
      </c>
    </row>
    <row r="38" spans="1:7" ht="31.5" customHeight="1">
      <c r="A38" s="164"/>
      <c r="B38" s="165" t="s">
        <v>216</v>
      </c>
      <c r="C38" s="166" t="s">
        <v>248</v>
      </c>
      <c r="D38" s="167">
        <v>1082</v>
      </c>
      <c r="E38" s="167">
        <v>730</v>
      </c>
      <c r="F38" s="167">
        <v>760</v>
      </c>
      <c r="G38" s="167"/>
    </row>
    <row r="39" spans="1:7" ht="31.5" customHeight="1">
      <c r="A39" s="152"/>
      <c r="B39" s="153" t="s">
        <v>217</v>
      </c>
      <c r="C39" s="154" t="s">
        <v>194</v>
      </c>
      <c r="D39" s="155">
        <v>550</v>
      </c>
      <c r="E39" s="155">
        <v>550</v>
      </c>
      <c r="F39" s="155">
        <v>1400</v>
      </c>
      <c r="G39" s="155"/>
    </row>
    <row r="40" spans="1:7" ht="31.5" customHeight="1">
      <c r="A40" s="152"/>
      <c r="B40" s="153" t="s">
        <v>218</v>
      </c>
      <c r="C40" s="154" t="s">
        <v>21</v>
      </c>
      <c r="D40" s="155">
        <v>0</v>
      </c>
      <c r="E40" s="155">
        <v>0</v>
      </c>
      <c r="F40" s="155">
        <v>0</v>
      </c>
      <c r="G40" s="155"/>
    </row>
    <row r="41" spans="1:7" ht="31.5" customHeight="1">
      <c r="A41" s="152"/>
      <c r="B41" s="153" t="s">
        <v>219</v>
      </c>
      <c r="C41" s="154" t="s">
        <v>154</v>
      </c>
      <c r="D41" s="155">
        <v>0</v>
      </c>
      <c r="E41" s="155">
        <v>0</v>
      </c>
      <c r="F41" s="155">
        <v>0</v>
      </c>
      <c r="G41" s="155"/>
    </row>
    <row r="42" spans="1:7" ht="31.5" customHeight="1">
      <c r="A42" s="152"/>
      <c r="B42" s="153" t="s">
        <v>220</v>
      </c>
      <c r="C42" s="154" t="s">
        <v>22</v>
      </c>
      <c r="D42" s="155">
        <v>24149.68</v>
      </c>
      <c r="E42" s="155">
        <v>20250</v>
      </c>
      <c r="F42" s="155">
        <v>4810</v>
      </c>
      <c r="G42" s="155"/>
    </row>
    <row r="43" spans="1:7" ht="31.5" customHeight="1">
      <c r="A43" s="152"/>
      <c r="B43" s="153" t="s">
        <v>221</v>
      </c>
      <c r="C43" s="154" t="s">
        <v>103</v>
      </c>
      <c r="D43" s="155">
        <v>0</v>
      </c>
      <c r="E43" s="155">
        <v>0</v>
      </c>
      <c r="F43" s="155">
        <v>0</v>
      </c>
      <c r="G43" s="155"/>
    </row>
    <row r="44" spans="1:7" ht="31.5" customHeight="1">
      <c r="A44" s="152"/>
      <c r="B44" s="153" t="s">
        <v>222</v>
      </c>
      <c r="C44" s="154" t="s">
        <v>143</v>
      </c>
      <c r="D44" s="155">
        <v>0</v>
      </c>
      <c r="E44" s="155">
        <v>0</v>
      </c>
      <c r="F44" s="155">
        <v>0</v>
      </c>
      <c r="G44" s="155"/>
    </row>
    <row r="45" spans="1:7" ht="31.5" customHeight="1">
      <c r="A45" s="152"/>
      <c r="B45" s="153" t="s">
        <v>223</v>
      </c>
      <c r="C45" s="154" t="s">
        <v>144</v>
      </c>
      <c r="D45" s="155">
        <v>0</v>
      </c>
      <c r="E45" s="155">
        <v>0</v>
      </c>
      <c r="F45" s="155">
        <v>0</v>
      </c>
      <c r="G45" s="155"/>
    </row>
    <row r="46" spans="1:7" ht="31.5" customHeight="1">
      <c r="A46" s="152"/>
      <c r="B46" s="153" t="s">
        <v>224</v>
      </c>
      <c r="C46" s="168" t="s">
        <v>183</v>
      </c>
      <c r="D46" s="155">
        <v>49350</v>
      </c>
      <c r="E46" s="155">
        <v>39700</v>
      </c>
      <c r="F46" s="155">
        <v>39950</v>
      </c>
      <c r="G46" s="155"/>
    </row>
    <row r="47" spans="1:7" ht="31.5" customHeight="1">
      <c r="A47" s="152"/>
      <c r="B47" s="153" t="s">
        <v>225</v>
      </c>
      <c r="C47" s="154" t="s">
        <v>250</v>
      </c>
      <c r="D47" s="155">
        <v>2000</v>
      </c>
      <c r="E47" s="155">
        <v>2000</v>
      </c>
      <c r="F47" s="155">
        <v>2000</v>
      </c>
      <c r="G47" s="155"/>
    </row>
    <row r="48" spans="1:7" ht="31.5" customHeight="1">
      <c r="A48" s="152"/>
      <c r="B48" s="153" t="s">
        <v>226</v>
      </c>
      <c r="C48" s="159" t="s">
        <v>102</v>
      </c>
      <c r="D48" s="155">
        <v>0</v>
      </c>
      <c r="E48" s="155">
        <v>0</v>
      </c>
      <c r="F48" s="155">
        <v>0</v>
      </c>
      <c r="G48" s="155"/>
    </row>
    <row r="49" spans="1:7" ht="31.5" customHeight="1">
      <c r="A49" s="152"/>
      <c r="B49" s="153" t="s">
        <v>227</v>
      </c>
      <c r="C49" s="154" t="s">
        <v>149</v>
      </c>
      <c r="D49" s="155">
        <v>0</v>
      </c>
      <c r="E49" s="155">
        <v>0</v>
      </c>
      <c r="F49" s="155">
        <v>0</v>
      </c>
      <c r="G49" s="155"/>
    </row>
    <row r="50" spans="1:7" ht="31.5" customHeight="1">
      <c r="A50" s="152"/>
      <c r="B50" s="153" t="s">
        <v>228</v>
      </c>
      <c r="C50" s="154" t="s">
        <v>150</v>
      </c>
      <c r="D50" s="155">
        <v>0</v>
      </c>
      <c r="E50" s="155">
        <v>0</v>
      </c>
      <c r="F50" s="155">
        <v>0</v>
      </c>
      <c r="G50" s="155"/>
    </row>
    <row r="51" spans="1:7" ht="31.5" customHeight="1">
      <c r="A51" s="152"/>
      <c r="B51" s="153" t="s">
        <v>229</v>
      </c>
      <c r="C51" s="154" t="s">
        <v>23</v>
      </c>
      <c r="D51" s="155">
        <v>200</v>
      </c>
      <c r="E51" s="155">
        <v>0</v>
      </c>
      <c r="F51" s="155">
        <v>200</v>
      </c>
      <c r="G51" s="155"/>
    </row>
    <row r="52" spans="1:7" ht="31.5" customHeight="1">
      <c r="A52" s="156" t="s">
        <v>242</v>
      </c>
      <c r="B52" s="140"/>
      <c r="C52" s="154"/>
      <c r="D52" s="157">
        <f>SUM(D53:D56)</f>
        <v>416531.28</v>
      </c>
      <c r="E52" s="157">
        <f>SUM(E53:E56)</f>
        <v>304260</v>
      </c>
      <c r="F52" s="157">
        <f>SUM(F53:F56)</f>
        <v>491645</v>
      </c>
      <c r="G52" s="157"/>
    </row>
    <row r="53" spans="1:7" ht="31.5" customHeight="1">
      <c r="A53" s="152"/>
      <c r="B53" s="153" t="s">
        <v>230</v>
      </c>
      <c r="C53" s="154" t="s">
        <v>155</v>
      </c>
      <c r="D53" s="155">
        <v>0</v>
      </c>
      <c r="E53" s="155">
        <v>0</v>
      </c>
      <c r="F53" s="155">
        <v>0</v>
      </c>
      <c r="G53" s="155"/>
    </row>
    <row r="54" spans="1:7" ht="31.5" customHeight="1">
      <c r="A54" s="152"/>
      <c r="B54" s="153" t="s">
        <v>231</v>
      </c>
      <c r="C54" s="154" t="s">
        <v>100</v>
      </c>
      <c r="D54" s="158">
        <v>416531.28</v>
      </c>
      <c r="E54" s="158">
        <v>304260</v>
      </c>
      <c r="F54" s="158">
        <v>491645</v>
      </c>
      <c r="G54" s="158"/>
    </row>
    <row r="55" spans="1:7" ht="31.5" customHeight="1">
      <c r="A55" s="152"/>
      <c r="B55" s="153" t="s">
        <v>232</v>
      </c>
      <c r="C55" s="154" t="s">
        <v>157</v>
      </c>
      <c r="D55" s="158">
        <v>0</v>
      </c>
      <c r="E55" s="158">
        <v>0</v>
      </c>
      <c r="F55" s="158">
        <v>0</v>
      </c>
      <c r="G55" s="158"/>
    </row>
    <row r="56" spans="1:7" ht="31.5" customHeight="1">
      <c r="A56" s="152"/>
      <c r="B56" s="153" t="s">
        <v>233</v>
      </c>
      <c r="C56" s="154" t="s">
        <v>165</v>
      </c>
      <c r="D56" s="158">
        <v>0</v>
      </c>
      <c r="E56" s="158">
        <v>0</v>
      </c>
      <c r="F56" s="158">
        <v>0</v>
      </c>
      <c r="G56" s="158"/>
    </row>
    <row r="57" spans="1:7" ht="31.5" customHeight="1">
      <c r="A57" s="156" t="s">
        <v>243</v>
      </c>
      <c r="B57" s="140"/>
      <c r="C57" s="154"/>
      <c r="D57" s="149">
        <f>SUM(D58:D61)</f>
        <v>104738.5</v>
      </c>
      <c r="E57" s="149">
        <f>SUM(E58:E61)</f>
        <v>12730</v>
      </c>
      <c r="F57" s="149">
        <f>SUM(F58:F61)</f>
        <v>188300</v>
      </c>
      <c r="G57" s="149"/>
    </row>
    <row r="58" spans="1:7" ht="31.5" customHeight="1">
      <c r="A58" s="152"/>
      <c r="B58" s="153" t="s">
        <v>234</v>
      </c>
      <c r="C58" s="154" t="s">
        <v>158</v>
      </c>
      <c r="D58" s="158">
        <v>0</v>
      </c>
      <c r="E58" s="158">
        <v>0</v>
      </c>
      <c r="F58" s="158">
        <v>0</v>
      </c>
      <c r="G58" s="158"/>
    </row>
    <row r="59" spans="1:7" ht="31.5" customHeight="1">
      <c r="A59" s="152"/>
      <c r="B59" s="153" t="s">
        <v>235</v>
      </c>
      <c r="C59" s="154" t="s">
        <v>238</v>
      </c>
      <c r="D59" s="158">
        <v>57500</v>
      </c>
      <c r="E59" s="158">
        <v>8000</v>
      </c>
      <c r="F59" s="158">
        <v>187800</v>
      </c>
      <c r="G59" s="158"/>
    </row>
    <row r="60" spans="1:7" ht="31.5" customHeight="1">
      <c r="A60" s="152"/>
      <c r="B60" s="153" t="s">
        <v>236</v>
      </c>
      <c r="C60" s="154" t="s">
        <v>160</v>
      </c>
      <c r="D60" s="158">
        <v>0</v>
      </c>
      <c r="E60" s="158">
        <v>0</v>
      </c>
      <c r="F60" s="158">
        <v>0</v>
      </c>
      <c r="G60" s="158"/>
    </row>
    <row r="61" spans="1:9" ht="31.5" customHeight="1">
      <c r="A61" s="152"/>
      <c r="B61" s="153" t="s">
        <v>237</v>
      </c>
      <c r="C61" s="154" t="s">
        <v>27</v>
      </c>
      <c r="D61" s="158">
        <v>47238.5</v>
      </c>
      <c r="E61" s="158">
        <v>4730</v>
      </c>
      <c r="F61" s="158">
        <v>500</v>
      </c>
      <c r="G61" s="158"/>
      <c r="I61" s="175">
        <f>SUM(F9+F27)</f>
        <v>18980025</v>
      </c>
    </row>
    <row r="62" spans="1:9" ht="31.5" customHeight="1">
      <c r="A62" s="156" t="s">
        <v>179</v>
      </c>
      <c r="B62" s="134"/>
      <c r="C62" s="154"/>
      <c r="D62" s="158"/>
      <c r="E62" s="158"/>
      <c r="F62" s="158"/>
      <c r="G62" s="158"/>
      <c r="I62" s="175">
        <f>SUM(I61*1%)</f>
        <v>189800.25</v>
      </c>
    </row>
    <row r="63" spans="1:7" ht="31.5" customHeight="1">
      <c r="A63" s="152"/>
      <c r="B63" s="142" t="s">
        <v>185</v>
      </c>
      <c r="C63" s="154"/>
      <c r="D63" s="158"/>
      <c r="E63" s="158"/>
      <c r="F63" s="158"/>
      <c r="G63" s="158"/>
    </row>
    <row r="64" spans="1:7" ht="31.5" customHeight="1">
      <c r="A64" s="156" t="s">
        <v>245</v>
      </c>
      <c r="B64" s="140"/>
      <c r="C64" s="154"/>
      <c r="D64" s="149">
        <f>SUM(D65:D66)</f>
        <v>21215790</v>
      </c>
      <c r="E64" s="149">
        <f>SUM(E65:E66)</f>
        <v>21215790</v>
      </c>
      <c r="F64" s="149">
        <f>SUM(F65:F66)</f>
        <v>22238975</v>
      </c>
      <c r="G64" s="149"/>
    </row>
    <row r="65" spans="1:7" ht="31.5" customHeight="1">
      <c r="A65" s="152"/>
      <c r="B65" s="153" t="s">
        <v>246</v>
      </c>
      <c r="C65" s="154" t="s">
        <v>254</v>
      </c>
      <c r="D65" s="158">
        <v>21215790</v>
      </c>
      <c r="E65" s="158">
        <v>21215790</v>
      </c>
      <c r="F65" s="158">
        <v>22238975</v>
      </c>
      <c r="G65" s="158"/>
    </row>
    <row r="66" spans="1:7" ht="31.5" customHeight="1">
      <c r="A66" s="152"/>
      <c r="B66" s="153" t="s">
        <v>247</v>
      </c>
      <c r="C66" s="154" t="s">
        <v>244</v>
      </c>
      <c r="D66" s="158">
        <v>0</v>
      </c>
      <c r="E66" s="158">
        <v>0</v>
      </c>
      <c r="F66" s="158">
        <v>0</v>
      </c>
      <c r="G66" s="158"/>
    </row>
    <row r="67" spans="1:7" s="170" customFormat="1" ht="32.25" customHeight="1">
      <c r="A67" s="242" t="s">
        <v>195</v>
      </c>
      <c r="B67" s="243"/>
      <c r="C67" s="244"/>
      <c r="D67" s="169">
        <f>SUM(D9+D27+D64)</f>
        <v>40158233.34</v>
      </c>
      <c r="E67" s="169">
        <f>SUM(E9+E27+E64)</f>
        <v>37002556</v>
      </c>
      <c r="F67" s="169">
        <f>SUM(F9+F27+F64)</f>
        <v>41219000</v>
      </c>
      <c r="G67" s="169"/>
    </row>
    <row r="68" spans="4:7" ht="30.75" customHeight="1">
      <c r="D68" s="171"/>
      <c r="E68" s="171"/>
      <c r="F68" s="171"/>
      <c r="G68" s="171"/>
    </row>
    <row r="69" spans="4:7" ht="30.75" customHeight="1">
      <c r="D69" s="171"/>
      <c r="E69" s="171"/>
      <c r="F69" s="171"/>
      <c r="G69" s="171"/>
    </row>
    <row r="70" spans="4:7" ht="30.75" customHeight="1">
      <c r="D70" s="171"/>
      <c r="E70" s="171"/>
      <c r="F70" s="171">
        <f>SUM(F67-F65)</f>
        <v>18980025</v>
      </c>
      <c r="G70" s="171"/>
    </row>
    <row r="71" spans="4:7" ht="30.75" customHeight="1">
      <c r="D71" s="171"/>
      <c r="E71" s="171"/>
      <c r="F71" s="171">
        <f>SUM(F70*1%)</f>
        <v>189800.25</v>
      </c>
      <c r="G71" s="171"/>
    </row>
    <row r="72" spans="4:7" ht="22.5" customHeight="1">
      <c r="D72" s="171"/>
      <c r="E72" s="171"/>
      <c r="F72" s="171"/>
      <c r="G72" s="171"/>
    </row>
    <row r="73" spans="4:7" ht="22.5" customHeight="1">
      <c r="D73" s="171"/>
      <c r="E73" s="171"/>
      <c r="F73" s="171"/>
      <c r="G73" s="171"/>
    </row>
    <row r="74" spans="4:7" ht="22.5" customHeight="1">
      <c r="D74" s="171"/>
      <c r="E74" s="171"/>
      <c r="F74" s="171"/>
      <c r="G74" s="171"/>
    </row>
    <row r="75" spans="4:7" ht="22.5" customHeight="1">
      <c r="D75" s="172"/>
      <c r="E75" s="172"/>
      <c r="F75" s="172"/>
      <c r="G75" s="172"/>
    </row>
    <row r="76" spans="4:7" ht="22.5" customHeight="1">
      <c r="D76" s="172"/>
      <c r="E76" s="172"/>
      <c r="F76" s="172"/>
      <c r="G76" s="172"/>
    </row>
    <row r="77" spans="4:7" ht="22.5" customHeight="1">
      <c r="D77" s="172"/>
      <c r="E77" s="172"/>
      <c r="F77" s="172"/>
      <c r="G77" s="172"/>
    </row>
    <row r="78" spans="4:6" ht="22.5" customHeight="1">
      <c r="D78" s="172"/>
      <c r="E78" s="172"/>
      <c r="F78" s="172"/>
    </row>
    <row r="79" spans="4:6" ht="22.5" customHeight="1">
      <c r="D79" s="172"/>
      <c r="E79" s="172"/>
      <c r="F79" s="172"/>
    </row>
    <row r="80" ht="22.5" customHeight="1"/>
    <row r="81" ht="22.5" customHeight="1">
      <c r="E81" s="173"/>
    </row>
  </sheetData>
  <sheetProtection/>
  <mergeCells count="3">
    <mergeCell ref="A7:C8"/>
    <mergeCell ref="A67:C67"/>
    <mergeCell ref="A36:C37"/>
  </mergeCells>
  <printOptions horizontalCentered="1"/>
  <pageMargins left="0.1968503937007874" right="0" top="0.3937007874015748" bottom="0.3937007874015748" header="0" footer="0"/>
  <pageSetup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1"/>
  <sheetViews>
    <sheetView tabSelected="1" zoomScalePageLayoutView="0" workbookViewId="0" topLeftCell="A58">
      <selection activeCell="F65" sqref="F65"/>
    </sheetView>
  </sheetViews>
  <sheetFormatPr defaultColWidth="9.140625" defaultRowHeight="18.75" customHeight="1"/>
  <cols>
    <col min="1" max="1" width="3.00390625" style="134" customWidth="1"/>
    <col min="2" max="2" width="5.57421875" style="135" customWidth="1"/>
    <col min="3" max="3" width="55.8515625" style="136" customWidth="1"/>
    <col min="4" max="4" width="19.8515625" style="135" customWidth="1"/>
    <col min="5" max="6" width="19.7109375" style="135" customWidth="1"/>
    <col min="7" max="7" width="14.00390625" style="136" customWidth="1"/>
    <col min="8" max="8" width="9.140625" style="136" customWidth="1"/>
    <col min="9" max="9" width="20.28125" style="136" customWidth="1"/>
    <col min="10" max="16384" width="9.140625" style="136" customWidth="1"/>
  </cols>
  <sheetData>
    <row r="1" spans="6:7" ht="34.5" customHeight="1">
      <c r="F1" s="137"/>
      <c r="G1" s="138">
        <v>3</v>
      </c>
    </row>
    <row r="2" ht="33.75" customHeight="1">
      <c r="C2" s="139" t="s">
        <v>251</v>
      </c>
    </row>
    <row r="3" spans="1:3" ht="34.5" customHeight="1">
      <c r="A3" s="135"/>
      <c r="C3" s="140" t="s">
        <v>252</v>
      </c>
    </row>
    <row r="4" spans="1:3" ht="34.5" customHeight="1">
      <c r="A4" s="135"/>
      <c r="C4" s="140" t="s">
        <v>350</v>
      </c>
    </row>
    <row r="5" spans="1:3" ht="34.5" customHeight="1">
      <c r="A5" s="135"/>
      <c r="C5" s="140" t="s">
        <v>351</v>
      </c>
    </row>
    <row r="6" spans="1:7" ht="34.5" customHeight="1">
      <c r="A6" s="135"/>
      <c r="C6" s="141" t="s">
        <v>335</v>
      </c>
      <c r="E6" s="191">
        <f>SUM(F67)</f>
        <v>41219000</v>
      </c>
      <c r="F6" s="190" t="s">
        <v>336</v>
      </c>
      <c r="G6" s="138"/>
    </row>
    <row r="7" spans="1:7" s="144" customFormat="1" ht="32.25" customHeight="1">
      <c r="A7" s="240" t="s">
        <v>124</v>
      </c>
      <c r="B7" s="240"/>
      <c r="C7" s="240"/>
      <c r="D7" s="143" t="s">
        <v>190</v>
      </c>
      <c r="E7" s="143" t="s">
        <v>188</v>
      </c>
      <c r="F7" s="143" t="s">
        <v>188</v>
      </c>
      <c r="G7" s="143" t="s">
        <v>191</v>
      </c>
    </row>
    <row r="8" spans="1:7" s="144" customFormat="1" ht="32.25" customHeight="1">
      <c r="A8" s="241"/>
      <c r="B8" s="241"/>
      <c r="C8" s="241"/>
      <c r="D8" s="145">
        <v>2555</v>
      </c>
      <c r="E8" s="145">
        <v>2556</v>
      </c>
      <c r="F8" s="145">
        <v>2557</v>
      </c>
      <c r="G8" s="145" t="s">
        <v>192</v>
      </c>
    </row>
    <row r="9" spans="1:7" s="144" customFormat="1" ht="32.25" customHeight="1">
      <c r="A9" s="146" t="s">
        <v>200</v>
      </c>
      <c r="B9" s="147"/>
      <c r="C9" s="148"/>
      <c r="D9" s="149">
        <f>SUM(D10+D15)</f>
        <v>18151427.88</v>
      </c>
      <c r="E9" s="149">
        <f>SUM(E10+E15)</f>
        <v>15224960</v>
      </c>
      <c r="F9" s="149">
        <f>SUM(F10+F15)</f>
        <v>18150000</v>
      </c>
      <c r="G9" s="149"/>
    </row>
    <row r="10" spans="1:7" s="144" customFormat="1" ht="32.25" customHeight="1">
      <c r="A10" s="150" t="s">
        <v>239</v>
      </c>
      <c r="B10" s="142"/>
      <c r="C10" s="151"/>
      <c r="D10" s="149">
        <f>SUM(D11:D14)</f>
        <v>278409.74</v>
      </c>
      <c r="E10" s="149">
        <f>SUM(E11:E14)</f>
        <v>276770</v>
      </c>
      <c r="F10" s="149">
        <f>SUM(F11:F14)</f>
        <v>278300</v>
      </c>
      <c r="G10" s="149"/>
    </row>
    <row r="11" spans="1:7" ht="32.25" customHeight="1">
      <c r="A11" s="152"/>
      <c r="B11" s="153" t="s">
        <v>196</v>
      </c>
      <c r="C11" s="154" t="s">
        <v>9</v>
      </c>
      <c r="D11" s="155">
        <v>61821</v>
      </c>
      <c r="E11" s="155">
        <v>60920</v>
      </c>
      <c r="F11" s="155">
        <v>61800</v>
      </c>
      <c r="G11" s="155"/>
    </row>
    <row r="12" spans="1:7" ht="32.25" customHeight="1">
      <c r="A12" s="152"/>
      <c r="B12" s="153" t="s">
        <v>197</v>
      </c>
      <c r="C12" s="154" t="s">
        <v>10</v>
      </c>
      <c r="D12" s="155">
        <v>210009.74</v>
      </c>
      <c r="E12" s="155">
        <v>210400</v>
      </c>
      <c r="F12" s="155">
        <v>210000</v>
      </c>
      <c r="G12" s="155"/>
    </row>
    <row r="13" spans="1:7" ht="32.25" customHeight="1">
      <c r="A13" s="152"/>
      <c r="B13" s="153" t="s">
        <v>198</v>
      </c>
      <c r="C13" s="154" t="s">
        <v>11</v>
      </c>
      <c r="D13" s="155">
        <v>4819</v>
      </c>
      <c r="E13" s="155">
        <v>4300</v>
      </c>
      <c r="F13" s="155">
        <v>4800</v>
      </c>
      <c r="G13" s="155"/>
    </row>
    <row r="14" spans="1:7" ht="32.25" customHeight="1">
      <c r="A14" s="152"/>
      <c r="B14" s="153" t="s">
        <v>199</v>
      </c>
      <c r="C14" s="154" t="s">
        <v>12</v>
      </c>
      <c r="D14" s="155">
        <v>1760</v>
      </c>
      <c r="E14" s="155">
        <v>1150</v>
      </c>
      <c r="F14" s="155">
        <v>1700</v>
      </c>
      <c r="G14" s="155"/>
    </row>
    <row r="15" spans="1:7" ht="32.25" customHeight="1">
      <c r="A15" s="156" t="s">
        <v>240</v>
      </c>
      <c r="B15" s="140"/>
      <c r="C15" s="154"/>
      <c r="D15" s="157">
        <f>SUM(D16:D26)</f>
        <v>17873018.14</v>
      </c>
      <c r="E15" s="157">
        <f>SUM(E16:E25)</f>
        <v>14948190</v>
      </c>
      <c r="F15" s="157">
        <f>SUM(F16:F26)</f>
        <v>17871700</v>
      </c>
      <c r="G15" s="157"/>
    </row>
    <row r="16" spans="1:7" ht="32.25" customHeight="1">
      <c r="A16" s="152"/>
      <c r="B16" s="153" t="s">
        <v>201</v>
      </c>
      <c r="C16" s="154" t="s">
        <v>136</v>
      </c>
      <c r="D16" s="155">
        <v>7362628.13</v>
      </c>
      <c r="E16" s="155">
        <v>4089000</v>
      </c>
      <c r="F16" s="155">
        <v>7362600</v>
      </c>
      <c r="G16" s="155"/>
    </row>
    <row r="17" spans="1:7" ht="32.25" customHeight="1">
      <c r="A17" s="152"/>
      <c r="B17" s="153" t="s">
        <v>202</v>
      </c>
      <c r="C17" s="154" t="s">
        <v>332</v>
      </c>
      <c r="D17" s="158">
        <v>4029071.8</v>
      </c>
      <c r="E17" s="158">
        <v>4156700</v>
      </c>
      <c r="F17" s="158">
        <v>4029000</v>
      </c>
      <c r="G17" s="158"/>
    </row>
    <row r="18" spans="1:7" ht="32.25" customHeight="1">
      <c r="A18" s="152"/>
      <c r="B18" s="153" t="s">
        <v>203</v>
      </c>
      <c r="C18" s="154" t="s">
        <v>29</v>
      </c>
      <c r="D18" s="158">
        <v>2132.66</v>
      </c>
      <c r="E18" s="158">
        <v>1000</v>
      </c>
      <c r="F18" s="158">
        <v>2000</v>
      </c>
      <c r="G18" s="158"/>
    </row>
    <row r="19" spans="1:7" ht="32.25" customHeight="1">
      <c r="A19" s="152"/>
      <c r="B19" s="153" t="s">
        <v>204</v>
      </c>
      <c r="C19" s="154" t="s">
        <v>30</v>
      </c>
      <c r="D19" s="158">
        <v>2164205.48</v>
      </c>
      <c r="E19" s="158">
        <v>2073100</v>
      </c>
      <c r="F19" s="158">
        <v>2164200</v>
      </c>
      <c r="G19" s="158"/>
    </row>
    <row r="20" spans="1:7" ht="32.25" customHeight="1">
      <c r="A20" s="152"/>
      <c r="B20" s="153" t="s">
        <v>205</v>
      </c>
      <c r="C20" s="154" t="s">
        <v>31</v>
      </c>
      <c r="D20" s="158">
        <v>3784317.39</v>
      </c>
      <c r="E20" s="158">
        <v>4073090</v>
      </c>
      <c r="F20" s="158">
        <v>3784300</v>
      </c>
      <c r="G20" s="158"/>
    </row>
    <row r="21" spans="1:7" ht="32.25" customHeight="1">
      <c r="A21" s="152"/>
      <c r="B21" s="153" t="s">
        <v>206</v>
      </c>
      <c r="C21" s="154" t="s">
        <v>139</v>
      </c>
      <c r="D21" s="158">
        <v>0</v>
      </c>
      <c r="E21" s="158">
        <v>0</v>
      </c>
      <c r="F21" s="158">
        <v>0</v>
      </c>
      <c r="G21" s="158"/>
    </row>
    <row r="22" spans="1:7" ht="32.25" customHeight="1">
      <c r="A22" s="152"/>
      <c r="B22" s="153" t="s">
        <v>207</v>
      </c>
      <c r="C22" s="154" t="s">
        <v>32</v>
      </c>
      <c r="D22" s="158">
        <v>79586.53</v>
      </c>
      <c r="E22" s="158">
        <v>353700</v>
      </c>
      <c r="F22" s="158">
        <v>79500</v>
      </c>
      <c r="G22" s="158"/>
    </row>
    <row r="23" spans="1:7" ht="32.25" customHeight="1">
      <c r="A23" s="152"/>
      <c r="B23" s="153" t="s">
        <v>208</v>
      </c>
      <c r="C23" s="154" t="s">
        <v>33</v>
      </c>
      <c r="D23" s="158">
        <v>170693.69</v>
      </c>
      <c r="E23" s="158">
        <v>78000</v>
      </c>
      <c r="F23" s="158">
        <v>170000</v>
      </c>
      <c r="G23" s="158"/>
    </row>
    <row r="24" spans="1:7" ht="32.25" customHeight="1">
      <c r="A24" s="152"/>
      <c r="B24" s="153" t="s">
        <v>209</v>
      </c>
      <c r="C24" s="154" t="s">
        <v>193</v>
      </c>
      <c r="D24" s="158">
        <v>605.83</v>
      </c>
      <c r="E24" s="158">
        <v>600</v>
      </c>
      <c r="F24" s="158">
        <v>600</v>
      </c>
      <c r="G24" s="158"/>
    </row>
    <row r="25" spans="1:7" ht="32.25" customHeight="1">
      <c r="A25" s="152"/>
      <c r="B25" s="153" t="s">
        <v>210</v>
      </c>
      <c r="C25" s="154" t="s">
        <v>132</v>
      </c>
      <c r="D25" s="158">
        <v>279118</v>
      </c>
      <c r="E25" s="158">
        <v>123000</v>
      </c>
      <c r="F25" s="158">
        <v>279000</v>
      </c>
      <c r="G25" s="158"/>
    </row>
    <row r="26" spans="1:7" ht="32.25" customHeight="1">
      <c r="A26" s="152"/>
      <c r="B26" s="153" t="s">
        <v>333</v>
      </c>
      <c r="C26" s="154" t="s">
        <v>334</v>
      </c>
      <c r="D26" s="158">
        <v>658.63</v>
      </c>
      <c r="E26" s="158">
        <v>0</v>
      </c>
      <c r="F26" s="158">
        <v>500</v>
      </c>
      <c r="G26" s="158"/>
    </row>
    <row r="27" spans="1:7" ht="32.25" customHeight="1">
      <c r="A27" s="150" t="s">
        <v>175</v>
      </c>
      <c r="B27" s="134"/>
      <c r="C27" s="154"/>
      <c r="D27" s="149">
        <f>SUM(D28+D52+D57)</f>
        <v>791015.46</v>
      </c>
      <c r="E27" s="149">
        <f>SUM(E28+E52+E57)</f>
        <v>561806</v>
      </c>
      <c r="F27" s="149">
        <f>SUM(F28+F52+F57)</f>
        <v>830050</v>
      </c>
      <c r="G27" s="149"/>
    </row>
    <row r="28" spans="1:7" ht="32.25" customHeight="1">
      <c r="A28" s="150" t="s">
        <v>241</v>
      </c>
      <c r="B28" s="140"/>
      <c r="C28" s="154"/>
      <c r="D28" s="149">
        <f>SUM(D29:D51)</f>
        <v>269745.68</v>
      </c>
      <c r="E28" s="149">
        <f>SUM(E29:E51)</f>
        <v>244816</v>
      </c>
      <c r="F28" s="149">
        <f>SUM(F29:F51)-F37</f>
        <v>150050</v>
      </c>
      <c r="G28" s="149"/>
    </row>
    <row r="29" spans="1:7" ht="25.5" customHeight="1">
      <c r="A29" s="152"/>
      <c r="B29" s="153" t="s">
        <v>211</v>
      </c>
      <c r="C29" s="154" t="s">
        <v>182</v>
      </c>
      <c r="D29" s="155">
        <v>2759</v>
      </c>
      <c r="E29" s="155">
        <v>1830</v>
      </c>
      <c r="F29" s="155">
        <v>900</v>
      </c>
      <c r="G29" s="155"/>
    </row>
    <row r="30" spans="1:7" ht="25.5" customHeight="1">
      <c r="A30" s="152"/>
      <c r="B30" s="153" t="s">
        <v>212</v>
      </c>
      <c r="C30" s="154" t="s">
        <v>140</v>
      </c>
      <c r="D30" s="155">
        <v>0</v>
      </c>
      <c r="E30" s="155">
        <v>2400</v>
      </c>
      <c r="F30" s="155">
        <v>0</v>
      </c>
      <c r="G30" s="155"/>
    </row>
    <row r="31" spans="1:7" ht="25.5" customHeight="1">
      <c r="A31" s="152"/>
      <c r="B31" s="153" t="s">
        <v>213</v>
      </c>
      <c r="C31" s="154" t="s">
        <v>20</v>
      </c>
      <c r="D31" s="155">
        <v>187100</v>
      </c>
      <c r="E31" s="155">
        <v>173900</v>
      </c>
      <c r="F31" s="155">
        <v>100000</v>
      </c>
      <c r="G31" s="155"/>
    </row>
    <row r="32" spans="1:7" ht="25.5" customHeight="1">
      <c r="A32" s="152"/>
      <c r="B32" s="153" t="s">
        <v>214</v>
      </c>
      <c r="C32" s="159" t="s">
        <v>253</v>
      </c>
      <c r="D32" s="155">
        <v>0</v>
      </c>
      <c r="E32" s="155">
        <v>800</v>
      </c>
      <c r="F32" s="155">
        <v>0</v>
      </c>
      <c r="G32" s="155"/>
    </row>
    <row r="33" spans="1:7" ht="25.5" customHeight="1">
      <c r="A33" s="160"/>
      <c r="B33" s="161" t="s">
        <v>215</v>
      </c>
      <c r="C33" s="162" t="s">
        <v>249</v>
      </c>
      <c r="D33" s="163">
        <v>0</v>
      </c>
      <c r="E33" s="163">
        <v>100</v>
      </c>
      <c r="F33" s="163">
        <v>0</v>
      </c>
      <c r="G33" s="163"/>
    </row>
    <row r="34" spans="2:7" ht="32.25" customHeight="1">
      <c r="B34" s="153"/>
      <c r="D34" s="188"/>
      <c r="E34" s="188"/>
      <c r="F34" s="188"/>
      <c r="G34" s="188"/>
    </row>
    <row r="35" spans="1:7" ht="32.25" customHeight="1">
      <c r="A35" s="193"/>
      <c r="B35" s="161"/>
      <c r="C35" s="194"/>
      <c r="D35" s="195"/>
      <c r="E35" s="195"/>
      <c r="F35" s="195"/>
      <c r="G35" s="196">
        <v>4</v>
      </c>
    </row>
    <row r="36" spans="1:7" ht="32.25" customHeight="1">
      <c r="A36" s="241" t="s">
        <v>124</v>
      </c>
      <c r="B36" s="241"/>
      <c r="C36" s="241"/>
      <c r="D36" s="192" t="s">
        <v>190</v>
      </c>
      <c r="E36" s="192" t="s">
        <v>188</v>
      </c>
      <c r="F36" s="192" t="s">
        <v>188</v>
      </c>
      <c r="G36" s="192" t="s">
        <v>191</v>
      </c>
    </row>
    <row r="37" spans="1:7" ht="32.25" customHeight="1">
      <c r="A37" s="241"/>
      <c r="B37" s="241"/>
      <c r="C37" s="241"/>
      <c r="D37" s="145">
        <v>2555</v>
      </c>
      <c r="E37" s="145">
        <v>2556</v>
      </c>
      <c r="F37" s="145">
        <v>2557</v>
      </c>
      <c r="G37" s="145" t="s">
        <v>192</v>
      </c>
    </row>
    <row r="38" spans="1:7" ht="31.5" customHeight="1">
      <c r="A38" s="164"/>
      <c r="B38" s="165" t="s">
        <v>216</v>
      </c>
      <c r="C38" s="166" t="s">
        <v>248</v>
      </c>
      <c r="D38" s="167">
        <v>1082</v>
      </c>
      <c r="E38" s="167">
        <v>730</v>
      </c>
      <c r="F38" s="167">
        <v>800</v>
      </c>
      <c r="G38" s="167"/>
    </row>
    <row r="39" spans="1:7" ht="31.5" customHeight="1">
      <c r="A39" s="152"/>
      <c r="B39" s="153" t="s">
        <v>217</v>
      </c>
      <c r="C39" s="154" t="s">
        <v>194</v>
      </c>
      <c r="D39" s="155">
        <v>550</v>
      </c>
      <c r="E39" s="155">
        <v>550</v>
      </c>
      <c r="F39" s="155">
        <v>1400</v>
      </c>
      <c r="G39" s="155"/>
    </row>
    <row r="40" spans="1:7" ht="31.5" customHeight="1">
      <c r="A40" s="152"/>
      <c r="B40" s="153" t="s">
        <v>218</v>
      </c>
      <c r="C40" s="154" t="s">
        <v>21</v>
      </c>
      <c r="D40" s="155">
        <v>0</v>
      </c>
      <c r="E40" s="155">
        <v>0</v>
      </c>
      <c r="F40" s="155">
        <v>0</v>
      </c>
      <c r="G40" s="155"/>
    </row>
    <row r="41" spans="1:7" ht="31.5" customHeight="1">
      <c r="A41" s="152"/>
      <c r="B41" s="153" t="s">
        <v>219</v>
      </c>
      <c r="C41" s="154" t="s">
        <v>154</v>
      </c>
      <c r="D41" s="155">
        <v>0</v>
      </c>
      <c r="E41" s="155">
        <v>0</v>
      </c>
      <c r="F41" s="155">
        <v>0</v>
      </c>
      <c r="G41" s="155"/>
    </row>
    <row r="42" spans="1:7" ht="31.5" customHeight="1">
      <c r="A42" s="152"/>
      <c r="B42" s="153" t="s">
        <v>220</v>
      </c>
      <c r="C42" s="154" t="s">
        <v>22</v>
      </c>
      <c r="D42" s="155">
        <v>24149.68</v>
      </c>
      <c r="E42" s="155">
        <v>20250</v>
      </c>
      <c r="F42" s="155">
        <v>4800</v>
      </c>
      <c r="G42" s="155"/>
    </row>
    <row r="43" spans="1:7" ht="31.5" customHeight="1">
      <c r="A43" s="152"/>
      <c r="B43" s="153" t="s">
        <v>221</v>
      </c>
      <c r="C43" s="154" t="s">
        <v>103</v>
      </c>
      <c r="D43" s="155">
        <v>0</v>
      </c>
      <c r="E43" s="155">
        <v>0</v>
      </c>
      <c r="F43" s="155">
        <v>0</v>
      </c>
      <c r="G43" s="155"/>
    </row>
    <row r="44" spans="1:7" ht="31.5" customHeight="1">
      <c r="A44" s="152"/>
      <c r="B44" s="153" t="s">
        <v>222</v>
      </c>
      <c r="C44" s="154" t="s">
        <v>143</v>
      </c>
      <c r="D44" s="155">
        <v>0</v>
      </c>
      <c r="E44" s="155">
        <v>0</v>
      </c>
      <c r="F44" s="155">
        <v>0</v>
      </c>
      <c r="G44" s="155"/>
    </row>
    <row r="45" spans="1:7" ht="31.5" customHeight="1">
      <c r="A45" s="152"/>
      <c r="B45" s="153" t="s">
        <v>223</v>
      </c>
      <c r="C45" s="154" t="s">
        <v>144</v>
      </c>
      <c r="D45" s="155">
        <v>0</v>
      </c>
      <c r="E45" s="155">
        <v>0</v>
      </c>
      <c r="F45" s="155">
        <v>0</v>
      </c>
      <c r="G45" s="155"/>
    </row>
    <row r="46" spans="1:7" ht="31.5" customHeight="1">
      <c r="A46" s="152"/>
      <c r="B46" s="153" t="s">
        <v>224</v>
      </c>
      <c r="C46" s="168" t="s">
        <v>183</v>
      </c>
      <c r="D46" s="155">
        <v>49350</v>
      </c>
      <c r="E46" s="155">
        <v>39700</v>
      </c>
      <c r="F46" s="155">
        <v>39950</v>
      </c>
      <c r="G46" s="155"/>
    </row>
    <row r="47" spans="1:7" ht="31.5" customHeight="1">
      <c r="A47" s="152"/>
      <c r="B47" s="153" t="s">
        <v>225</v>
      </c>
      <c r="C47" s="154" t="s">
        <v>250</v>
      </c>
      <c r="D47" s="155">
        <v>2000</v>
      </c>
      <c r="E47" s="155">
        <v>2000</v>
      </c>
      <c r="F47" s="155">
        <v>2000</v>
      </c>
      <c r="G47" s="155"/>
    </row>
    <row r="48" spans="1:7" ht="31.5" customHeight="1">
      <c r="A48" s="152"/>
      <c r="B48" s="153" t="s">
        <v>226</v>
      </c>
      <c r="C48" s="159" t="s">
        <v>102</v>
      </c>
      <c r="D48" s="155">
        <v>0</v>
      </c>
      <c r="E48" s="155">
        <v>0</v>
      </c>
      <c r="F48" s="155">
        <v>0</v>
      </c>
      <c r="G48" s="155"/>
    </row>
    <row r="49" spans="1:7" ht="31.5" customHeight="1">
      <c r="A49" s="152"/>
      <c r="B49" s="153" t="s">
        <v>227</v>
      </c>
      <c r="C49" s="154" t="s">
        <v>149</v>
      </c>
      <c r="D49" s="155">
        <v>0</v>
      </c>
      <c r="E49" s="155">
        <v>0</v>
      </c>
      <c r="F49" s="155">
        <v>0</v>
      </c>
      <c r="G49" s="155"/>
    </row>
    <row r="50" spans="1:7" ht="31.5" customHeight="1">
      <c r="A50" s="152"/>
      <c r="B50" s="153" t="s">
        <v>228</v>
      </c>
      <c r="C50" s="154" t="s">
        <v>150</v>
      </c>
      <c r="D50" s="155">
        <v>0</v>
      </c>
      <c r="E50" s="155">
        <v>0</v>
      </c>
      <c r="F50" s="155">
        <v>0</v>
      </c>
      <c r="G50" s="155"/>
    </row>
    <row r="51" spans="1:7" ht="31.5" customHeight="1">
      <c r="A51" s="152"/>
      <c r="B51" s="153" t="s">
        <v>229</v>
      </c>
      <c r="C51" s="154" t="s">
        <v>23</v>
      </c>
      <c r="D51" s="155">
        <v>200</v>
      </c>
      <c r="E51" s="155">
        <v>0</v>
      </c>
      <c r="F51" s="155">
        <v>200</v>
      </c>
      <c r="G51" s="155"/>
    </row>
    <row r="52" spans="1:7" ht="31.5" customHeight="1">
      <c r="A52" s="156" t="s">
        <v>242</v>
      </c>
      <c r="B52" s="140"/>
      <c r="C52" s="154"/>
      <c r="D52" s="157">
        <f>SUM(D53:D56)</f>
        <v>416531.28</v>
      </c>
      <c r="E52" s="157">
        <f>SUM(E53:E56)</f>
        <v>304260</v>
      </c>
      <c r="F52" s="157">
        <f>SUM(F53:F56)</f>
        <v>491700</v>
      </c>
      <c r="G52" s="157"/>
    </row>
    <row r="53" spans="1:7" ht="31.5" customHeight="1">
      <c r="A53" s="152"/>
      <c r="B53" s="153" t="s">
        <v>230</v>
      </c>
      <c r="C53" s="154" t="s">
        <v>155</v>
      </c>
      <c r="D53" s="155">
        <v>0</v>
      </c>
      <c r="E53" s="155">
        <v>0</v>
      </c>
      <c r="F53" s="155">
        <v>0</v>
      </c>
      <c r="G53" s="155"/>
    </row>
    <row r="54" spans="1:7" ht="31.5" customHeight="1">
      <c r="A54" s="152"/>
      <c r="B54" s="153" t="s">
        <v>231</v>
      </c>
      <c r="C54" s="154" t="s">
        <v>100</v>
      </c>
      <c r="D54" s="158">
        <v>416531.28</v>
      </c>
      <c r="E54" s="158">
        <v>304260</v>
      </c>
      <c r="F54" s="158">
        <v>491700</v>
      </c>
      <c r="G54" s="158"/>
    </row>
    <row r="55" spans="1:7" ht="31.5" customHeight="1">
      <c r="A55" s="152"/>
      <c r="B55" s="153" t="s">
        <v>232</v>
      </c>
      <c r="C55" s="154" t="s">
        <v>157</v>
      </c>
      <c r="D55" s="158">
        <v>0</v>
      </c>
      <c r="E55" s="158">
        <v>0</v>
      </c>
      <c r="F55" s="158">
        <v>0</v>
      </c>
      <c r="G55" s="158"/>
    </row>
    <row r="56" spans="1:7" ht="31.5" customHeight="1">
      <c r="A56" s="152"/>
      <c r="B56" s="153" t="s">
        <v>233</v>
      </c>
      <c r="C56" s="154" t="s">
        <v>165</v>
      </c>
      <c r="D56" s="158">
        <v>0</v>
      </c>
      <c r="E56" s="158">
        <v>0</v>
      </c>
      <c r="F56" s="158">
        <v>0</v>
      </c>
      <c r="G56" s="158"/>
    </row>
    <row r="57" spans="1:7" ht="31.5" customHeight="1">
      <c r="A57" s="156" t="s">
        <v>243</v>
      </c>
      <c r="B57" s="140"/>
      <c r="C57" s="154"/>
      <c r="D57" s="149">
        <f>SUM(D58:D61)</f>
        <v>104738.5</v>
      </c>
      <c r="E57" s="149">
        <f>SUM(E58:E61)</f>
        <v>12730</v>
      </c>
      <c r="F57" s="149">
        <f>SUM(F58:F61)</f>
        <v>188300</v>
      </c>
      <c r="G57" s="149"/>
    </row>
    <row r="58" spans="1:7" ht="31.5" customHeight="1">
      <c r="A58" s="152"/>
      <c r="B58" s="153" t="s">
        <v>234</v>
      </c>
      <c r="C58" s="154" t="s">
        <v>158</v>
      </c>
      <c r="D58" s="158">
        <v>0</v>
      </c>
      <c r="E58" s="158">
        <v>0</v>
      </c>
      <c r="F58" s="158">
        <v>0</v>
      </c>
      <c r="G58" s="158"/>
    </row>
    <row r="59" spans="1:7" ht="31.5" customHeight="1">
      <c r="A59" s="152"/>
      <c r="B59" s="153" t="s">
        <v>235</v>
      </c>
      <c r="C59" s="154" t="s">
        <v>238</v>
      </c>
      <c r="D59" s="158">
        <v>57500</v>
      </c>
      <c r="E59" s="158">
        <v>8000</v>
      </c>
      <c r="F59" s="158">
        <v>187800</v>
      </c>
      <c r="G59" s="158"/>
    </row>
    <row r="60" spans="1:7" ht="31.5" customHeight="1">
      <c r="A60" s="152"/>
      <c r="B60" s="153" t="s">
        <v>236</v>
      </c>
      <c r="C60" s="154" t="s">
        <v>160</v>
      </c>
      <c r="D60" s="158">
        <v>0</v>
      </c>
      <c r="E60" s="158">
        <v>0</v>
      </c>
      <c r="F60" s="158">
        <v>0</v>
      </c>
      <c r="G60" s="158"/>
    </row>
    <row r="61" spans="1:9" ht="31.5" customHeight="1">
      <c r="A61" s="152"/>
      <c r="B61" s="153" t="s">
        <v>237</v>
      </c>
      <c r="C61" s="154" t="s">
        <v>27</v>
      </c>
      <c r="D61" s="158">
        <v>47238.5</v>
      </c>
      <c r="E61" s="158">
        <v>4730</v>
      </c>
      <c r="F61" s="158">
        <v>500</v>
      </c>
      <c r="G61" s="158"/>
      <c r="I61" s="175">
        <f>SUM(F9+F27)</f>
        <v>18980050</v>
      </c>
    </row>
    <row r="62" spans="1:9" ht="31.5" customHeight="1">
      <c r="A62" s="156" t="s">
        <v>179</v>
      </c>
      <c r="B62" s="134"/>
      <c r="C62" s="154"/>
      <c r="D62" s="158"/>
      <c r="E62" s="158"/>
      <c r="F62" s="158"/>
      <c r="G62" s="158"/>
      <c r="I62" s="175">
        <f>SUM(I61*1%)</f>
        <v>189800.5</v>
      </c>
    </row>
    <row r="63" spans="1:7" ht="31.5" customHeight="1">
      <c r="A63" s="152"/>
      <c r="B63" s="142" t="s">
        <v>185</v>
      </c>
      <c r="C63" s="154"/>
      <c r="D63" s="158"/>
      <c r="E63" s="158"/>
      <c r="F63" s="158"/>
      <c r="G63" s="158"/>
    </row>
    <row r="64" spans="1:7" ht="31.5" customHeight="1">
      <c r="A64" s="156" t="s">
        <v>245</v>
      </c>
      <c r="B64" s="140"/>
      <c r="C64" s="154"/>
      <c r="D64" s="149">
        <f>SUM(D65:D66)</f>
        <v>21215790</v>
      </c>
      <c r="E64" s="149">
        <f>SUM(E65:E66)</f>
        <v>21215790</v>
      </c>
      <c r="F64" s="149">
        <f>SUM(F65:F66)</f>
        <v>22238950</v>
      </c>
      <c r="G64" s="149"/>
    </row>
    <row r="65" spans="1:9" ht="31.5" customHeight="1">
      <c r="A65" s="152"/>
      <c r="B65" s="153" t="s">
        <v>246</v>
      </c>
      <c r="C65" s="154" t="s">
        <v>254</v>
      </c>
      <c r="D65" s="158">
        <v>21215790</v>
      </c>
      <c r="E65" s="158">
        <v>21215790</v>
      </c>
      <c r="F65" s="158">
        <f>22238975-25</f>
        <v>22238950</v>
      </c>
      <c r="G65" s="158"/>
      <c r="I65" s="178">
        <v>22238950</v>
      </c>
    </row>
    <row r="66" spans="1:7" ht="31.5" customHeight="1">
      <c r="A66" s="152"/>
      <c r="B66" s="153" t="s">
        <v>247</v>
      </c>
      <c r="C66" s="154" t="s">
        <v>244</v>
      </c>
      <c r="D66" s="158">
        <v>0</v>
      </c>
      <c r="E66" s="158">
        <v>0</v>
      </c>
      <c r="F66" s="158">
        <v>0</v>
      </c>
      <c r="G66" s="158"/>
    </row>
    <row r="67" spans="1:9" s="170" customFormat="1" ht="32.25" customHeight="1">
      <c r="A67" s="242" t="s">
        <v>195</v>
      </c>
      <c r="B67" s="243"/>
      <c r="C67" s="244"/>
      <c r="D67" s="169">
        <f>SUM(D9+D27+D64)</f>
        <v>40158233.34</v>
      </c>
      <c r="E67" s="169">
        <f>SUM(E9+E27+E64)</f>
        <v>37002556</v>
      </c>
      <c r="F67" s="169">
        <f>SUM(F9+F27+F64)</f>
        <v>41219000</v>
      </c>
      <c r="G67" s="169"/>
      <c r="I67" s="177">
        <f>SUM(I61+I65)</f>
        <v>41219000</v>
      </c>
    </row>
    <row r="68" spans="4:9" ht="30.75" customHeight="1">
      <c r="D68" s="171"/>
      <c r="E68" s="171"/>
      <c r="F68" s="171"/>
      <c r="G68" s="171"/>
      <c r="I68" s="175">
        <f>SUM(F67-F68)</f>
        <v>41219000</v>
      </c>
    </row>
    <row r="69" spans="4:7" ht="30.75" customHeight="1">
      <c r="D69" s="171"/>
      <c r="E69" s="171"/>
      <c r="F69" s="171"/>
      <c r="G69" s="171"/>
    </row>
    <row r="70" spans="4:7" ht="30.75" customHeight="1">
      <c r="D70" s="171"/>
      <c r="E70" s="171"/>
      <c r="F70" s="171"/>
      <c r="G70" s="171"/>
    </row>
    <row r="71" spans="4:7" ht="30.75" customHeight="1">
      <c r="D71" s="171"/>
      <c r="E71" s="171"/>
      <c r="F71" s="171"/>
      <c r="G71" s="171"/>
    </row>
    <row r="72" spans="4:7" ht="22.5" customHeight="1">
      <c r="D72" s="171"/>
      <c r="E72" s="171"/>
      <c r="F72" s="171"/>
      <c r="G72" s="171"/>
    </row>
    <row r="73" spans="4:7" ht="22.5" customHeight="1">
      <c r="D73" s="171"/>
      <c r="E73" s="171"/>
      <c r="F73" s="171"/>
      <c r="G73" s="171"/>
    </row>
    <row r="74" spans="4:7" ht="22.5" customHeight="1">
      <c r="D74" s="171"/>
      <c r="E74" s="171"/>
      <c r="F74" s="171"/>
      <c r="G74" s="171"/>
    </row>
    <row r="75" spans="4:7" ht="22.5" customHeight="1">
      <c r="D75" s="172"/>
      <c r="E75" s="172"/>
      <c r="F75" s="172"/>
      <c r="G75" s="172"/>
    </row>
    <row r="76" spans="4:7" ht="22.5" customHeight="1">
      <c r="D76" s="172"/>
      <c r="E76" s="172"/>
      <c r="F76" s="172"/>
      <c r="G76" s="172"/>
    </row>
    <row r="77" spans="4:7" ht="22.5" customHeight="1">
      <c r="D77" s="172"/>
      <c r="E77" s="172"/>
      <c r="F77" s="172"/>
      <c r="G77" s="172"/>
    </row>
    <row r="78" spans="4:6" ht="22.5" customHeight="1">
      <c r="D78" s="172"/>
      <c r="E78" s="172"/>
      <c r="F78" s="172"/>
    </row>
    <row r="79" spans="4:6" ht="22.5" customHeight="1">
      <c r="D79" s="172"/>
      <c r="E79" s="172"/>
      <c r="F79" s="172"/>
    </row>
    <row r="80" ht="22.5" customHeight="1"/>
    <row r="81" ht="22.5" customHeight="1">
      <c r="E81" s="173"/>
    </row>
  </sheetData>
  <sheetProtection/>
  <mergeCells count="3">
    <mergeCell ref="A7:C8"/>
    <mergeCell ref="A36:C37"/>
    <mergeCell ref="A67:C67"/>
  </mergeCells>
  <printOptions horizontalCentered="1"/>
  <pageMargins left="0.1968503937007874" right="0" top="0.3937007874015748" bottom="0.3937007874015748" header="0" footer="0"/>
  <pageSetup orientation="portrait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6">
      <selection activeCell="F6" sqref="F6"/>
    </sheetView>
  </sheetViews>
  <sheetFormatPr defaultColWidth="9.140625" defaultRowHeight="18.75" customHeight="1"/>
  <cols>
    <col min="1" max="1" width="3.00390625" style="134" customWidth="1"/>
    <col min="2" max="2" width="5.57421875" style="135" customWidth="1"/>
    <col min="3" max="3" width="43.57421875" style="136" customWidth="1"/>
    <col min="4" max="6" width="19.7109375" style="135" customWidth="1"/>
    <col min="7" max="7" width="10.140625" style="136" customWidth="1"/>
    <col min="8" max="8" width="9.140625" style="136" customWidth="1"/>
    <col min="9" max="9" width="24.140625" style="136" customWidth="1"/>
    <col min="10" max="16384" width="9.140625" style="136" customWidth="1"/>
  </cols>
  <sheetData>
    <row r="1" ht="34.5" customHeight="1">
      <c r="G1" s="186">
        <v>5</v>
      </c>
    </row>
    <row r="2" spans="1:3" ht="34.5" customHeight="1">
      <c r="A2" s="135"/>
      <c r="C2" s="141" t="s">
        <v>287</v>
      </c>
    </row>
    <row r="3" ht="30.75" customHeight="1">
      <c r="A3" s="135"/>
    </row>
    <row r="4" spans="1:7" s="144" customFormat="1" ht="30.75" customHeight="1">
      <c r="A4" s="240" t="s">
        <v>288</v>
      </c>
      <c r="B4" s="240"/>
      <c r="C4" s="240"/>
      <c r="D4" s="143" t="s">
        <v>289</v>
      </c>
      <c r="E4" s="143" t="s">
        <v>188</v>
      </c>
      <c r="F4" s="143" t="s">
        <v>188</v>
      </c>
      <c r="G4" s="143" t="s">
        <v>191</v>
      </c>
    </row>
    <row r="5" spans="1:7" s="144" customFormat="1" ht="30.75" customHeight="1">
      <c r="A5" s="241"/>
      <c r="B5" s="241"/>
      <c r="C5" s="241"/>
      <c r="D5" s="145">
        <v>2555</v>
      </c>
      <c r="E5" s="145">
        <v>2556</v>
      </c>
      <c r="F5" s="145">
        <v>2557</v>
      </c>
      <c r="G5" s="145" t="s">
        <v>192</v>
      </c>
    </row>
    <row r="6" spans="1:9" s="144" customFormat="1" ht="33" customHeight="1">
      <c r="A6" s="146" t="s">
        <v>292</v>
      </c>
      <c r="B6" s="147"/>
      <c r="C6" s="148"/>
      <c r="D6" s="149">
        <f>SUM(D7:D8)</f>
        <v>11075946.17</v>
      </c>
      <c r="E6" s="149">
        <f>SUM(E7:E8)</f>
        <v>13843080</v>
      </c>
      <c r="F6" s="149">
        <f>SUM(F7:F8)</f>
        <v>14932350</v>
      </c>
      <c r="G6" s="149"/>
      <c r="I6" s="174"/>
    </row>
    <row r="7" spans="1:7" s="144" customFormat="1" ht="33" customHeight="1">
      <c r="A7" s="150"/>
      <c r="B7" s="153" t="s">
        <v>291</v>
      </c>
      <c r="C7" s="154" t="s">
        <v>256</v>
      </c>
      <c r="D7" s="158">
        <v>10679746.17</v>
      </c>
      <c r="E7" s="158">
        <v>13117440</v>
      </c>
      <c r="F7" s="158">
        <f>14258900+64810-210000</f>
        <v>14113710</v>
      </c>
      <c r="G7" s="149"/>
    </row>
    <row r="8" spans="1:7" ht="33" customHeight="1">
      <c r="A8" s="152"/>
      <c r="B8" s="153" t="s">
        <v>293</v>
      </c>
      <c r="C8" s="154" t="s">
        <v>257</v>
      </c>
      <c r="D8" s="155">
        <v>396200</v>
      </c>
      <c r="E8" s="155">
        <v>725640</v>
      </c>
      <c r="F8" s="155">
        <f>788640+30000</f>
        <v>818640</v>
      </c>
      <c r="G8" s="155"/>
    </row>
    <row r="9" spans="1:9" ht="33" customHeight="1">
      <c r="A9" s="156" t="s">
        <v>294</v>
      </c>
      <c r="B9" s="142"/>
      <c r="C9" s="151"/>
      <c r="D9" s="157">
        <f>SUM(D10:D16)</f>
        <v>11137430.76</v>
      </c>
      <c r="E9" s="157">
        <f>SUM(E10:E16)</f>
        <v>15138475</v>
      </c>
      <c r="F9" s="157">
        <f>SUM(F10:F16)</f>
        <v>16519670</v>
      </c>
      <c r="G9" s="155"/>
      <c r="I9" s="175"/>
    </row>
    <row r="10" spans="1:7" ht="33" customHeight="1">
      <c r="A10" s="150"/>
      <c r="B10" s="153" t="s">
        <v>291</v>
      </c>
      <c r="C10" s="154" t="s">
        <v>259</v>
      </c>
      <c r="D10" s="155">
        <v>7658545.6</v>
      </c>
      <c r="E10" s="155">
        <v>8261345</v>
      </c>
      <c r="F10" s="155">
        <v>9943400</v>
      </c>
      <c r="G10" s="155"/>
    </row>
    <row r="11" spans="1:7" ht="33" customHeight="1">
      <c r="A11" s="152"/>
      <c r="B11" s="153" t="s">
        <v>293</v>
      </c>
      <c r="C11" s="154" t="s">
        <v>260</v>
      </c>
      <c r="D11" s="155">
        <v>460934.9</v>
      </c>
      <c r="E11" s="155">
        <v>1955000</v>
      </c>
      <c r="F11" s="155">
        <v>1114040</v>
      </c>
      <c r="G11" s="155"/>
    </row>
    <row r="12" spans="1:7" ht="33" customHeight="1">
      <c r="A12" s="156" t="s">
        <v>240</v>
      </c>
      <c r="B12" s="153" t="s">
        <v>295</v>
      </c>
      <c r="C12" s="154" t="s">
        <v>261</v>
      </c>
      <c r="D12" s="155">
        <v>453069</v>
      </c>
      <c r="E12" s="155">
        <v>921480</v>
      </c>
      <c r="F12" s="155">
        <v>1063120</v>
      </c>
      <c r="G12" s="157"/>
    </row>
    <row r="13" spans="1:7" ht="33" customHeight="1">
      <c r="A13" s="152"/>
      <c r="B13" s="153" t="s">
        <v>296</v>
      </c>
      <c r="C13" s="154" t="s">
        <v>262</v>
      </c>
      <c r="D13" s="155">
        <v>1202731.26</v>
      </c>
      <c r="E13" s="155">
        <v>2605300</v>
      </c>
      <c r="F13" s="155">
        <v>3015760</v>
      </c>
      <c r="G13" s="155"/>
    </row>
    <row r="14" spans="1:7" ht="33" customHeight="1">
      <c r="A14" s="152"/>
      <c r="B14" s="153" t="s">
        <v>297</v>
      </c>
      <c r="C14" s="154" t="s">
        <v>263</v>
      </c>
      <c r="D14" s="158">
        <v>298300</v>
      </c>
      <c r="E14" s="158">
        <v>505350</v>
      </c>
      <c r="F14" s="158">
        <v>468350</v>
      </c>
      <c r="G14" s="158"/>
    </row>
    <row r="15" spans="1:7" ht="33" customHeight="1">
      <c r="A15" s="152"/>
      <c r="B15" s="153" t="s">
        <v>298</v>
      </c>
      <c r="C15" s="154" t="s">
        <v>264</v>
      </c>
      <c r="D15" s="158">
        <v>688000</v>
      </c>
      <c r="E15" s="158">
        <v>890000</v>
      </c>
      <c r="F15" s="158">
        <f>965000-50000</f>
        <v>915000</v>
      </c>
      <c r="G15" s="158"/>
    </row>
    <row r="16" spans="1:7" ht="33" customHeight="1">
      <c r="A16" s="152"/>
      <c r="B16" s="153" t="s">
        <v>300</v>
      </c>
      <c r="C16" s="154" t="s">
        <v>301</v>
      </c>
      <c r="D16" s="158">
        <v>375850</v>
      </c>
      <c r="E16" s="158">
        <v>0</v>
      </c>
      <c r="F16" s="158">
        <v>0</v>
      </c>
      <c r="G16" s="158"/>
    </row>
    <row r="17" spans="1:9" ht="33" customHeight="1">
      <c r="A17" s="156" t="s">
        <v>299</v>
      </c>
      <c r="B17" s="142"/>
      <c r="C17" s="151"/>
      <c r="D17" s="149">
        <f>SUM(D18:D20)</f>
        <v>3641256.67</v>
      </c>
      <c r="E17" s="149">
        <f>SUM(E18:E20)</f>
        <v>6044600</v>
      </c>
      <c r="F17" s="149">
        <f>SUM(F18:F20)</f>
        <v>7370780</v>
      </c>
      <c r="G17" s="158"/>
      <c r="I17" s="175"/>
    </row>
    <row r="18" spans="1:9" ht="33" customHeight="1">
      <c r="A18" s="150"/>
      <c r="B18" s="153" t="s">
        <v>291</v>
      </c>
      <c r="C18" s="154" t="s">
        <v>266</v>
      </c>
      <c r="D18" s="158">
        <v>3563656.67</v>
      </c>
      <c r="E18" s="158">
        <v>5747600</v>
      </c>
      <c r="F18" s="158">
        <v>6961100</v>
      </c>
      <c r="G18" s="158"/>
      <c r="I18" s="178">
        <v>38987990</v>
      </c>
    </row>
    <row r="19" spans="1:9" ht="33" customHeight="1">
      <c r="A19" s="152"/>
      <c r="B19" s="153" t="s">
        <v>293</v>
      </c>
      <c r="C19" s="154" t="s">
        <v>267</v>
      </c>
      <c r="D19" s="158">
        <v>77600</v>
      </c>
      <c r="E19" s="158">
        <v>297000</v>
      </c>
      <c r="F19" s="158">
        <v>409680</v>
      </c>
      <c r="G19" s="158"/>
      <c r="I19" s="178">
        <f>SUM(F6+F9+F17)</f>
        <v>38822800</v>
      </c>
    </row>
    <row r="20" spans="1:9" ht="33" customHeight="1">
      <c r="A20" s="156" t="s">
        <v>240</v>
      </c>
      <c r="B20" s="153" t="s">
        <v>295</v>
      </c>
      <c r="C20" s="154" t="s">
        <v>268</v>
      </c>
      <c r="D20" s="158">
        <v>0</v>
      </c>
      <c r="E20" s="158">
        <v>0</v>
      </c>
      <c r="F20" s="158">
        <v>0</v>
      </c>
      <c r="G20" s="158"/>
      <c r="I20" s="178"/>
    </row>
    <row r="21" spans="1:9" ht="33" customHeight="1">
      <c r="A21" s="156" t="s">
        <v>320</v>
      </c>
      <c r="B21" s="142"/>
      <c r="C21" s="151"/>
      <c r="D21" s="149">
        <f>SUM(D22)</f>
        <v>779257.07</v>
      </c>
      <c r="E21" s="149">
        <f>SUM(E22)</f>
        <v>1973845</v>
      </c>
      <c r="F21" s="149">
        <f>SUM(F22)</f>
        <v>2136200</v>
      </c>
      <c r="G21" s="158"/>
      <c r="I21" s="178">
        <f>SUM(I18-I19)</f>
        <v>165190</v>
      </c>
    </row>
    <row r="22" spans="1:7" ht="33" customHeight="1">
      <c r="A22" s="150"/>
      <c r="B22" s="153" t="s">
        <v>291</v>
      </c>
      <c r="C22" s="154" t="s">
        <v>270</v>
      </c>
      <c r="D22" s="158">
        <v>779257.07</v>
      </c>
      <c r="E22" s="158">
        <v>1973845</v>
      </c>
      <c r="F22" s="158">
        <f>2137100-900</f>
        <v>2136200</v>
      </c>
      <c r="G22" s="158"/>
    </row>
    <row r="23" spans="1:9" s="170" customFormat="1" ht="33" customHeight="1">
      <c r="A23" s="242" t="s">
        <v>290</v>
      </c>
      <c r="B23" s="243"/>
      <c r="C23" s="244"/>
      <c r="D23" s="169">
        <f>SUM(D6+D9+D17+D21)</f>
        <v>26633890.67</v>
      </c>
      <c r="E23" s="169">
        <f>SUM(E6+E9+E17+E21)</f>
        <v>37000000</v>
      </c>
      <c r="F23" s="169">
        <f>SUM(F6+F9+F17+F21)</f>
        <v>40959000</v>
      </c>
      <c r="G23" s="169"/>
      <c r="I23" s="177"/>
    </row>
    <row r="24" spans="4:7" ht="30.75" customHeight="1">
      <c r="D24" s="171"/>
      <c r="E24" s="171"/>
      <c r="F24" s="171"/>
      <c r="G24" s="171"/>
    </row>
    <row r="25" spans="4:7" ht="30.75" customHeight="1">
      <c r="D25" s="171"/>
      <c r="E25" s="171"/>
      <c r="F25" s="171"/>
      <c r="G25" s="171"/>
    </row>
    <row r="26" spans="4:7" ht="30.75" customHeight="1">
      <c r="D26" s="171"/>
      <c r="E26" s="171"/>
      <c r="F26" s="171"/>
      <c r="G26" s="171"/>
    </row>
    <row r="27" spans="4:7" ht="30.75" customHeight="1">
      <c r="D27" s="171"/>
      <c r="E27" s="171"/>
      <c r="F27" s="171"/>
      <c r="G27" s="171"/>
    </row>
    <row r="28" spans="4:7" ht="22.5" customHeight="1">
      <c r="D28" s="171"/>
      <c r="E28" s="171"/>
      <c r="F28" s="171"/>
      <c r="G28" s="171"/>
    </row>
    <row r="29" spans="4:7" ht="22.5" customHeight="1">
      <c r="D29" s="171"/>
      <c r="E29" s="171"/>
      <c r="F29" s="171"/>
      <c r="G29" s="171"/>
    </row>
    <row r="30" spans="4:7" ht="22.5" customHeight="1">
      <c r="D30" s="171"/>
      <c r="E30" s="171"/>
      <c r="F30" s="171"/>
      <c r="G30" s="171"/>
    </row>
    <row r="31" spans="4:7" ht="22.5" customHeight="1">
      <c r="D31" s="172"/>
      <c r="E31" s="172"/>
      <c r="F31" s="172"/>
      <c r="G31" s="172"/>
    </row>
    <row r="32" spans="4:7" ht="22.5" customHeight="1">
      <c r="D32" s="172"/>
      <c r="E32" s="172"/>
      <c r="F32" s="172"/>
      <c r="G32" s="172"/>
    </row>
    <row r="33" spans="4:7" ht="22.5" customHeight="1">
      <c r="D33" s="172"/>
      <c r="E33" s="172"/>
      <c r="F33" s="172"/>
      <c r="G33" s="172"/>
    </row>
    <row r="34" spans="4:6" ht="22.5" customHeight="1">
      <c r="D34" s="172"/>
      <c r="E34" s="172"/>
      <c r="F34" s="172"/>
    </row>
    <row r="35" spans="4:6" ht="22.5" customHeight="1">
      <c r="D35" s="172"/>
      <c r="E35" s="172"/>
      <c r="F35" s="172"/>
    </row>
    <row r="36" ht="22.5" customHeight="1"/>
    <row r="37" ht="22.5" customHeight="1">
      <c r="E37" s="173"/>
    </row>
  </sheetData>
  <sheetProtection/>
  <mergeCells count="2">
    <mergeCell ref="A4:C5"/>
    <mergeCell ref="A23:C23"/>
  </mergeCells>
  <printOptions horizontalCentered="1"/>
  <pageMargins left="0.1968503937007874" right="0" top="0.3937007874015748" bottom="0.3937007874015748" header="0" footer="0"/>
  <pageSetup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4"/>
  <sheetViews>
    <sheetView zoomScalePageLayoutView="0" workbookViewId="0" topLeftCell="A1">
      <selection activeCell="F8" sqref="F8"/>
    </sheetView>
  </sheetViews>
  <sheetFormatPr defaultColWidth="9.140625" defaultRowHeight="18.75" customHeight="1"/>
  <cols>
    <col min="1" max="1" width="3.00390625" style="134" customWidth="1"/>
    <col min="2" max="2" width="5.57421875" style="135" customWidth="1"/>
    <col min="3" max="3" width="43.57421875" style="136" customWidth="1"/>
    <col min="4" max="6" width="19.7109375" style="135" customWidth="1"/>
    <col min="7" max="7" width="10.140625" style="136" customWidth="1"/>
    <col min="8" max="9" width="9.140625" style="136" customWidth="1"/>
    <col min="10" max="10" width="23.140625" style="136" customWidth="1"/>
    <col min="11" max="11" width="16.7109375" style="178" customWidth="1"/>
    <col min="12" max="13" width="16.00390625" style="136" customWidth="1"/>
    <col min="14" max="14" width="17.7109375" style="136" customWidth="1"/>
    <col min="15" max="15" width="17.421875" style="136" customWidth="1"/>
    <col min="16" max="19" width="16.00390625" style="136" customWidth="1"/>
    <col min="20" max="20" width="18.421875" style="136" customWidth="1"/>
    <col min="21" max="21" width="16.00390625" style="136" customWidth="1"/>
    <col min="22" max="22" width="23.140625" style="136" customWidth="1"/>
    <col min="23" max="16384" width="9.140625" style="136" customWidth="1"/>
  </cols>
  <sheetData>
    <row r="1" ht="34.5" customHeight="1">
      <c r="G1" s="186">
        <v>6</v>
      </c>
    </row>
    <row r="2" spans="1:3" ht="34.5" customHeight="1">
      <c r="A2" s="135"/>
      <c r="C2" s="141" t="s">
        <v>302</v>
      </c>
    </row>
    <row r="3" ht="30.75" customHeight="1">
      <c r="A3" s="135"/>
    </row>
    <row r="4" spans="1:11" s="144" customFormat="1" ht="30.75" customHeight="1">
      <c r="A4" s="240" t="s">
        <v>303</v>
      </c>
      <c r="B4" s="240"/>
      <c r="C4" s="240"/>
      <c r="D4" s="143" t="s">
        <v>289</v>
      </c>
      <c r="E4" s="143" t="s">
        <v>188</v>
      </c>
      <c r="F4" s="143" t="s">
        <v>188</v>
      </c>
      <c r="G4" s="143" t="s">
        <v>191</v>
      </c>
      <c r="K4" s="179"/>
    </row>
    <row r="5" spans="1:22" s="144" customFormat="1" ht="30.75" customHeight="1">
      <c r="A5" s="245"/>
      <c r="B5" s="245"/>
      <c r="C5" s="245"/>
      <c r="D5" s="145">
        <v>2555</v>
      </c>
      <c r="E5" s="145">
        <v>2556</v>
      </c>
      <c r="F5" s="145">
        <v>2557</v>
      </c>
      <c r="G5" s="145" t="s">
        <v>192</v>
      </c>
      <c r="K5" s="180" t="s">
        <v>321</v>
      </c>
      <c r="L5" s="181" t="s">
        <v>272</v>
      </c>
      <c r="M5" s="181" t="s">
        <v>323</v>
      </c>
      <c r="N5" s="181" t="s">
        <v>324</v>
      </c>
      <c r="O5" s="181" t="s">
        <v>326</v>
      </c>
      <c r="P5" s="181" t="s">
        <v>322</v>
      </c>
      <c r="Q5" s="181" t="s">
        <v>325</v>
      </c>
      <c r="R5" s="144" t="s">
        <v>327</v>
      </c>
      <c r="S5" s="144" t="s">
        <v>328</v>
      </c>
      <c r="T5" s="144" t="s">
        <v>329</v>
      </c>
      <c r="U5" s="144" t="s">
        <v>330</v>
      </c>
      <c r="V5" s="144" t="s">
        <v>311</v>
      </c>
    </row>
    <row r="6" spans="1:23" s="144" customFormat="1" ht="33" customHeight="1">
      <c r="A6" s="150"/>
      <c r="B6" s="153" t="s">
        <v>291</v>
      </c>
      <c r="C6" s="154" t="s">
        <v>304</v>
      </c>
      <c r="D6" s="158">
        <v>7966939</v>
      </c>
      <c r="E6" s="158">
        <v>11009545</v>
      </c>
      <c r="F6" s="158">
        <v>11846700</v>
      </c>
      <c r="G6" s="149"/>
      <c r="J6" s="174">
        <f>SUM(K6:V6)</f>
        <v>11009545</v>
      </c>
      <c r="K6" s="179">
        <f>5223920+1034320</f>
        <v>6258240</v>
      </c>
      <c r="L6" s="179">
        <f>1117440+461120</f>
        <v>1578560</v>
      </c>
      <c r="M6" s="179">
        <f>191520+195720</f>
        <v>387240</v>
      </c>
      <c r="N6" s="179">
        <f>187080+319320</f>
        <v>506400</v>
      </c>
      <c r="O6" s="179">
        <f>436680+580620</f>
        <v>1017300</v>
      </c>
      <c r="P6" s="179">
        <f>197165+395160</f>
        <v>592325</v>
      </c>
      <c r="Q6" s="178">
        <f>371880+110400</f>
        <v>482280</v>
      </c>
      <c r="R6" s="178"/>
      <c r="S6" s="179"/>
      <c r="T6" s="179"/>
      <c r="U6" s="179">
        <f>187200</f>
        <v>187200</v>
      </c>
      <c r="V6" s="179"/>
      <c r="W6" s="179"/>
    </row>
    <row r="7" spans="1:23" ht="33" customHeight="1">
      <c r="A7" s="152"/>
      <c r="B7" s="153" t="s">
        <v>293</v>
      </c>
      <c r="C7" s="154" t="s">
        <v>305</v>
      </c>
      <c r="D7" s="155">
        <v>10177058.38</v>
      </c>
      <c r="E7" s="155">
        <v>12608910</v>
      </c>
      <c r="F7" s="155">
        <f>13729390+94810-260000</f>
        <v>13564200</v>
      </c>
      <c r="G7" s="155"/>
      <c r="J7" s="174">
        <f aca="true" t="shared" si="0" ref="J7:J12">SUM(K7:V7)</f>
        <v>12873910</v>
      </c>
      <c r="K7" s="178">
        <f>4234300</f>
        <v>4234300</v>
      </c>
      <c r="L7" s="178">
        <v>694340</v>
      </c>
      <c r="M7" s="178">
        <f>318400+20000</f>
        <v>338400</v>
      </c>
      <c r="N7" s="178">
        <v>583600</v>
      </c>
      <c r="O7" s="178">
        <v>928000</v>
      </c>
      <c r="P7" s="178">
        <f>495000+3655920</f>
        <v>4150920</v>
      </c>
      <c r="Q7" s="178">
        <f>189200+250000</f>
        <v>439200</v>
      </c>
      <c r="R7" s="178">
        <f>235350+270000</f>
        <v>505350</v>
      </c>
      <c r="S7" s="178">
        <v>890000</v>
      </c>
      <c r="T7" s="178"/>
      <c r="U7" s="178">
        <v>109800</v>
      </c>
      <c r="V7" s="178"/>
      <c r="W7" s="178"/>
    </row>
    <row r="8" spans="1:23" ht="33" customHeight="1">
      <c r="A8" s="150"/>
      <c r="B8" s="153" t="s">
        <v>295</v>
      </c>
      <c r="C8" s="154" t="s">
        <v>306</v>
      </c>
      <c r="D8" s="155">
        <v>224889.59</v>
      </c>
      <c r="E8" s="155">
        <v>259000</v>
      </c>
      <c r="F8" s="155">
        <v>365000</v>
      </c>
      <c r="G8" s="155"/>
      <c r="J8" s="174">
        <f t="shared" si="0"/>
        <v>259000</v>
      </c>
      <c r="K8" s="178">
        <v>244000</v>
      </c>
      <c r="L8" s="178">
        <v>0</v>
      </c>
      <c r="M8" s="178"/>
      <c r="N8" s="178"/>
      <c r="O8" s="178">
        <v>0</v>
      </c>
      <c r="P8" s="178">
        <v>15000</v>
      </c>
      <c r="Q8" s="178"/>
      <c r="R8" s="178"/>
      <c r="S8" s="178"/>
      <c r="T8" s="178"/>
      <c r="U8" s="178"/>
      <c r="V8" s="178"/>
      <c r="W8" s="178"/>
    </row>
    <row r="9" spans="1:23" ht="33" customHeight="1">
      <c r="A9" s="152"/>
      <c r="B9" s="153" t="s">
        <v>296</v>
      </c>
      <c r="C9" s="154" t="s">
        <v>307</v>
      </c>
      <c r="D9" s="155">
        <v>3829458.5</v>
      </c>
      <c r="E9" s="155">
        <v>4109800</v>
      </c>
      <c r="F9" s="155">
        <v>5860000</v>
      </c>
      <c r="G9" s="155"/>
      <c r="J9" s="174">
        <f t="shared" si="0"/>
        <v>3844800</v>
      </c>
      <c r="K9" s="178">
        <v>5000</v>
      </c>
      <c r="L9" s="178">
        <v>0</v>
      </c>
      <c r="M9" s="178"/>
      <c r="N9" s="178"/>
      <c r="O9" s="178">
        <v>660000</v>
      </c>
      <c r="P9" s="178">
        <v>3179800</v>
      </c>
      <c r="Q9" s="178"/>
      <c r="R9" s="178"/>
      <c r="S9" s="178"/>
      <c r="T9" s="178"/>
      <c r="U9" s="178"/>
      <c r="V9" s="178"/>
      <c r="W9" s="178"/>
    </row>
    <row r="10" spans="1:23" ht="33" customHeight="1">
      <c r="A10" s="156" t="s">
        <v>240</v>
      </c>
      <c r="B10" s="153" t="s">
        <v>297</v>
      </c>
      <c r="C10" s="154" t="s">
        <v>308</v>
      </c>
      <c r="D10" s="155">
        <v>10000</v>
      </c>
      <c r="E10" s="155">
        <v>15000</v>
      </c>
      <c r="F10" s="155">
        <v>20000</v>
      </c>
      <c r="G10" s="157"/>
      <c r="J10" s="174">
        <f t="shared" si="0"/>
        <v>15000</v>
      </c>
      <c r="K10" s="178">
        <v>15000</v>
      </c>
      <c r="L10" s="178">
        <v>0</v>
      </c>
      <c r="M10" s="178"/>
      <c r="N10" s="178"/>
      <c r="O10" s="178"/>
      <c r="P10" s="178">
        <v>0</v>
      </c>
      <c r="Q10" s="178"/>
      <c r="R10" s="178"/>
      <c r="S10" s="178"/>
      <c r="T10" s="178"/>
      <c r="U10" s="178"/>
      <c r="V10" s="178"/>
      <c r="W10" s="178"/>
    </row>
    <row r="11" spans="1:23" ht="32.25" customHeight="1">
      <c r="A11" s="152"/>
      <c r="B11" s="153" t="s">
        <v>298</v>
      </c>
      <c r="C11" s="154" t="s">
        <v>309</v>
      </c>
      <c r="D11" s="155">
        <v>3646288.13</v>
      </c>
      <c r="E11" s="155">
        <v>7023900</v>
      </c>
      <c r="F11" s="155">
        <v>7166900</v>
      </c>
      <c r="G11" s="155"/>
      <c r="J11" s="174">
        <f t="shared" si="0"/>
        <v>7023900</v>
      </c>
      <c r="K11" s="178">
        <v>88000</v>
      </c>
      <c r="L11" s="178">
        <v>0</v>
      </c>
      <c r="M11" s="178"/>
      <c r="N11" s="178">
        <v>865000</v>
      </c>
      <c r="O11" s="178"/>
      <c r="P11" s="178">
        <v>323300</v>
      </c>
      <c r="Q11" s="178"/>
      <c r="R11" s="178"/>
      <c r="S11" s="178"/>
      <c r="T11" s="178">
        <v>5747600</v>
      </c>
      <c r="U11" s="178"/>
      <c r="V11" s="178"/>
      <c r="W11" s="178"/>
    </row>
    <row r="12" spans="1:24" ht="33" customHeight="1">
      <c r="A12" s="152"/>
      <c r="B12" s="153" t="s">
        <v>300</v>
      </c>
      <c r="C12" s="154" t="s">
        <v>311</v>
      </c>
      <c r="D12" s="158">
        <v>779257.07</v>
      </c>
      <c r="E12" s="158">
        <v>1973845</v>
      </c>
      <c r="F12" s="158">
        <f>2137100-900</f>
        <v>2136200</v>
      </c>
      <c r="G12" s="158"/>
      <c r="H12" s="182"/>
      <c r="I12" s="182"/>
      <c r="J12" s="174">
        <f t="shared" si="0"/>
        <v>1973845</v>
      </c>
      <c r="V12" s="179">
        <v>1973845</v>
      </c>
      <c r="W12" s="183"/>
      <c r="X12" s="182"/>
    </row>
    <row r="13" spans="1:23" ht="33" customHeight="1">
      <c r="A13" s="152"/>
      <c r="B13" s="153" t="s">
        <v>310</v>
      </c>
      <c r="C13" s="154" t="s">
        <v>312</v>
      </c>
      <c r="D13" s="158">
        <v>0</v>
      </c>
      <c r="E13" s="158">
        <v>0</v>
      </c>
      <c r="F13" s="158">
        <v>0</v>
      </c>
      <c r="G13" s="158"/>
      <c r="J13" s="184">
        <f>SUM(J6:J12)</f>
        <v>37000000</v>
      </c>
      <c r="K13" s="183">
        <f>SUM(K6:L12)</f>
        <v>13117440</v>
      </c>
      <c r="L13" s="183"/>
      <c r="M13" s="183">
        <f>SUM(M6:M12)</f>
        <v>725640</v>
      </c>
      <c r="N13" s="183">
        <f aca="true" t="shared" si="1" ref="N13:V13">SUM(N6:N12)</f>
        <v>1955000</v>
      </c>
      <c r="O13" s="183">
        <f t="shared" si="1"/>
        <v>2605300</v>
      </c>
      <c r="P13" s="183">
        <f t="shared" si="1"/>
        <v>8261345</v>
      </c>
      <c r="Q13" s="183">
        <f t="shared" si="1"/>
        <v>921480</v>
      </c>
      <c r="R13" s="183">
        <f t="shared" si="1"/>
        <v>505350</v>
      </c>
      <c r="S13" s="183">
        <f t="shared" si="1"/>
        <v>890000</v>
      </c>
      <c r="T13" s="183">
        <f t="shared" si="1"/>
        <v>5747600</v>
      </c>
      <c r="U13" s="183">
        <f t="shared" si="1"/>
        <v>297000</v>
      </c>
      <c r="V13" s="183">
        <f t="shared" si="1"/>
        <v>1973845</v>
      </c>
      <c r="W13" s="178"/>
    </row>
    <row r="14" spans="1:23" s="170" customFormat="1" ht="33" customHeight="1">
      <c r="A14" s="242" t="s">
        <v>290</v>
      </c>
      <c r="B14" s="243"/>
      <c r="C14" s="244"/>
      <c r="D14" s="176">
        <f>SUM(D6:D13)</f>
        <v>26633890.67</v>
      </c>
      <c r="E14" s="176">
        <f>SUM(E6:E13)</f>
        <v>37000000</v>
      </c>
      <c r="F14" s="176">
        <f>SUM(F6:F13)</f>
        <v>40959000</v>
      </c>
      <c r="G14" s="169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>
        <f>SUM(K13:V13)</f>
        <v>37000000</v>
      </c>
      <c r="W14" s="185"/>
    </row>
    <row r="15" spans="4:23" ht="33" customHeight="1">
      <c r="D15" s="171"/>
      <c r="E15" s="171"/>
      <c r="F15" s="171"/>
      <c r="G15" s="171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</row>
    <row r="16" spans="4:23" ht="33" customHeight="1">
      <c r="D16" s="171"/>
      <c r="E16" s="171"/>
      <c r="F16" s="205"/>
      <c r="G16" s="171"/>
      <c r="Q16" s="178"/>
      <c r="R16" s="178"/>
      <c r="S16" s="178"/>
      <c r="T16" s="178"/>
      <c r="U16" s="178"/>
      <c r="V16" s="178"/>
      <c r="W16" s="178"/>
    </row>
    <row r="17" spans="3:23" ht="33" customHeight="1">
      <c r="C17" s="141" t="s">
        <v>314</v>
      </c>
      <c r="D17" s="171"/>
      <c r="E17" s="171"/>
      <c r="F17" s="171"/>
      <c r="G17" s="171"/>
      <c r="Q17" s="178"/>
      <c r="R17" s="178"/>
      <c r="S17" s="178"/>
      <c r="T17" s="178"/>
      <c r="U17" s="178"/>
      <c r="V17" s="178"/>
      <c r="W17" s="178"/>
    </row>
    <row r="18" spans="3:23" ht="33" customHeight="1">
      <c r="C18" s="141" t="s">
        <v>313</v>
      </c>
      <c r="D18" s="171"/>
      <c r="E18" s="171"/>
      <c r="F18" s="171"/>
      <c r="G18" s="171"/>
      <c r="Q18" s="178"/>
      <c r="R18" s="178"/>
      <c r="S18" s="178"/>
      <c r="T18" s="178"/>
      <c r="U18" s="178"/>
      <c r="V18" s="178"/>
      <c r="W18" s="178"/>
    </row>
    <row r="19" spans="4:21" ht="33" customHeight="1">
      <c r="D19" s="171"/>
      <c r="E19" s="171"/>
      <c r="F19" s="171"/>
      <c r="G19" s="171"/>
      <c r="Q19" s="178"/>
      <c r="R19" s="178"/>
      <c r="S19" s="178"/>
      <c r="T19" s="178"/>
      <c r="U19" s="178"/>
    </row>
    <row r="20" spans="1:21" ht="33" customHeight="1">
      <c r="A20" s="240" t="s">
        <v>315</v>
      </c>
      <c r="B20" s="240"/>
      <c r="C20" s="240"/>
      <c r="D20" s="240" t="s">
        <v>124</v>
      </c>
      <c r="E20" s="143" t="s">
        <v>317</v>
      </c>
      <c r="F20" s="143" t="s">
        <v>331</v>
      </c>
      <c r="G20" s="186"/>
      <c r="Q20" s="178"/>
      <c r="R20" s="178"/>
      <c r="S20" s="178"/>
      <c r="T20" s="178"/>
      <c r="U20" s="178"/>
    </row>
    <row r="21" spans="1:7" ht="33" customHeight="1">
      <c r="A21" s="245"/>
      <c r="B21" s="245"/>
      <c r="C21" s="245"/>
      <c r="D21" s="245"/>
      <c r="E21" s="145" t="s">
        <v>316</v>
      </c>
      <c r="F21" s="145" t="s">
        <v>316</v>
      </c>
      <c r="G21" s="186"/>
    </row>
    <row r="22" spans="1:7" ht="33" customHeight="1">
      <c r="A22" s="150"/>
      <c r="B22" s="153" t="s">
        <v>291</v>
      </c>
      <c r="C22" s="154" t="s">
        <v>318</v>
      </c>
      <c r="D22" s="158" t="s">
        <v>84</v>
      </c>
      <c r="E22" s="158">
        <v>0</v>
      </c>
      <c r="F22" s="158">
        <v>0</v>
      </c>
      <c r="G22" s="187"/>
    </row>
    <row r="23" spans="1:7" ht="33" customHeight="1">
      <c r="A23" s="152"/>
      <c r="B23" s="153" t="s">
        <v>293</v>
      </c>
      <c r="C23" s="154" t="s">
        <v>319</v>
      </c>
      <c r="D23" s="158" t="s">
        <v>84</v>
      </c>
      <c r="E23" s="155">
        <v>0</v>
      </c>
      <c r="F23" s="155">
        <v>0</v>
      </c>
      <c r="G23" s="188"/>
    </row>
    <row r="24" spans="1:7" ht="33" customHeight="1">
      <c r="A24" s="242" t="s">
        <v>290</v>
      </c>
      <c r="B24" s="243"/>
      <c r="C24" s="243"/>
      <c r="D24" s="244"/>
      <c r="E24" s="176">
        <f>SUM(E22:E23)</f>
        <v>0</v>
      </c>
      <c r="F24" s="176">
        <f>SUM(F22:F23)</f>
        <v>0</v>
      </c>
      <c r="G24" s="189"/>
    </row>
    <row r="25" ht="33" customHeight="1"/>
    <row r="26" ht="33" customHeight="1"/>
    <row r="27" ht="33" customHeight="1"/>
    <row r="28" ht="33" customHeight="1"/>
    <row r="29" ht="33" customHeight="1"/>
    <row r="30" ht="33" customHeight="1"/>
    <row r="31" ht="33" customHeight="1"/>
    <row r="32" ht="33" customHeight="1"/>
    <row r="33" ht="33" customHeight="1"/>
    <row r="34" ht="33" customHeight="1"/>
    <row r="35" ht="33" customHeight="1"/>
    <row r="36" ht="33" customHeight="1"/>
    <row r="37" ht="33" customHeight="1"/>
    <row r="38" ht="33" customHeight="1"/>
    <row r="39" ht="33" customHeight="1"/>
    <row r="40" ht="33" customHeight="1"/>
    <row r="41" ht="33" customHeight="1"/>
    <row r="42" ht="33" customHeight="1"/>
    <row r="43" ht="33" customHeight="1"/>
    <row r="44" ht="33" customHeight="1"/>
    <row r="45" ht="33" customHeight="1"/>
    <row r="46" ht="33" customHeight="1"/>
    <row r="47" ht="33" customHeight="1"/>
    <row r="48" ht="33" customHeight="1"/>
    <row r="49" ht="33" customHeight="1"/>
    <row r="50" ht="33" customHeight="1"/>
    <row r="51" ht="33" customHeight="1"/>
    <row r="52" ht="33" customHeight="1"/>
    <row r="53" ht="33" customHeight="1"/>
    <row r="54" ht="33" customHeight="1"/>
    <row r="55" ht="33" customHeight="1"/>
    <row r="56" ht="33" customHeight="1"/>
    <row r="57" ht="33" customHeight="1"/>
    <row r="58" ht="33" customHeight="1"/>
    <row r="59" ht="33" customHeight="1"/>
    <row r="60" ht="33" customHeight="1"/>
    <row r="61" ht="33" customHeight="1"/>
    <row r="62" ht="33" customHeight="1"/>
    <row r="63" ht="33" customHeight="1"/>
    <row r="64" ht="33" customHeight="1"/>
    <row r="65" ht="33" customHeight="1"/>
    <row r="66" ht="33" customHeight="1"/>
    <row r="67" ht="33" customHeight="1"/>
    <row r="68" ht="33" customHeight="1"/>
    <row r="69" ht="33" customHeight="1"/>
    <row r="70" ht="33" customHeight="1"/>
    <row r="71" ht="33" customHeight="1"/>
    <row r="72" ht="33" customHeight="1"/>
    <row r="73" ht="33" customHeight="1"/>
    <row r="74" ht="33" customHeight="1"/>
    <row r="75" ht="33" customHeight="1"/>
    <row r="76" ht="33" customHeight="1"/>
    <row r="77" ht="33" customHeight="1"/>
    <row r="78" ht="33" customHeight="1"/>
    <row r="79" ht="33" customHeight="1"/>
    <row r="80" ht="33" customHeight="1"/>
    <row r="81" ht="33" customHeight="1"/>
    <row r="82" ht="33" customHeight="1"/>
    <row r="83" ht="33" customHeight="1"/>
    <row r="84" ht="33" customHeight="1"/>
    <row r="85" ht="33" customHeight="1"/>
    <row r="86" ht="33" customHeight="1"/>
    <row r="87" ht="33" customHeight="1"/>
    <row r="88" ht="33" customHeight="1"/>
    <row r="89" ht="33" customHeight="1"/>
    <row r="90" ht="33" customHeight="1"/>
    <row r="91" ht="33" customHeight="1"/>
    <row r="92" ht="33" customHeight="1"/>
    <row r="93" ht="33" customHeight="1"/>
    <row r="94" ht="33" customHeight="1"/>
    <row r="95" ht="33" customHeight="1"/>
    <row r="96" ht="33" customHeight="1"/>
    <row r="97" ht="33" customHeight="1"/>
    <row r="98" ht="33" customHeight="1"/>
    <row r="99" ht="33" customHeight="1"/>
    <row r="100" ht="33" customHeight="1"/>
    <row r="101" ht="33" customHeight="1"/>
    <row r="102" ht="33" customHeight="1"/>
    <row r="103" ht="33" customHeight="1"/>
    <row r="104" ht="33" customHeight="1"/>
    <row r="105" ht="33" customHeight="1"/>
    <row r="106" ht="33" customHeight="1"/>
    <row r="107" ht="33" customHeight="1"/>
    <row r="108" ht="33" customHeight="1"/>
    <row r="109" ht="33" customHeight="1"/>
    <row r="110" ht="33" customHeight="1"/>
    <row r="111" ht="33" customHeight="1"/>
    <row r="112" ht="33" customHeight="1"/>
    <row r="113" ht="33" customHeight="1"/>
    <row r="114" ht="33" customHeight="1"/>
    <row r="115" ht="33" customHeight="1"/>
    <row r="116" ht="33" customHeight="1"/>
    <row r="117" ht="33" customHeight="1"/>
    <row r="118" ht="33" customHeight="1"/>
    <row r="119" ht="33" customHeight="1"/>
    <row r="120" ht="33" customHeight="1"/>
    <row r="121" ht="33" customHeight="1"/>
    <row r="122" ht="33" customHeight="1"/>
    <row r="123" ht="33" customHeight="1"/>
    <row r="124" ht="33" customHeight="1"/>
    <row r="125" ht="33" customHeight="1"/>
    <row r="126" ht="33" customHeight="1"/>
    <row r="127" ht="33" customHeight="1"/>
    <row r="128" ht="33" customHeight="1"/>
    <row r="129" ht="33" customHeight="1"/>
    <row r="130" ht="33" customHeight="1"/>
  </sheetData>
  <sheetProtection/>
  <mergeCells count="5">
    <mergeCell ref="A4:C5"/>
    <mergeCell ref="A14:C14"/>
    <mergeCell ref="A20:C21"/>
    <mergeCell ref="D20:D21"/>
    <mergeCell ref="A24:D24"/>
  </mergeCells>
  <printOptions horizontalCentered="1"/>
  <pageMargins left="0.1968503937007874" right="0" top="0.3937007874015748" bottom="0.3937007874015748" header="0" footer="0"/>
  <pageSetup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17"/>
  <sheetViews>
    <sheetView zoomScalePageLayoutView="0" workbookViewId="0" topLeftCell="A13">
      <selection activeCell="H22" sqref="H22"/>
    </sheetView>
  </sheetViews>
  <sheetFormatPr defaultColWidth="9.140625" defaultRowHeight="18.75" customHeight="1"/>
  <cols>
    <col min="1" max="1" width="3.140625" style="135" customWidth="1"/>
    <col min="2" max="2" width="21.8515625" style="136" customWidth="1"/>
    <col min="3" max="3" width="5.00390625" style="136" customWidth="1"/>
    <col min="4" max="4" width="15.00390625" style="136" customWidth="1"/>
    <col min="5" max="5" width="15.00390625" style="135" customWidth="1"/>
    <col min="6" max="6" width="13.421875" style="135" customWidth="1"/>
    <col min="7" max="7" width="15.00390625" style="135" customWidth="1"/>
    <col min="8" max="8" width="15.00390625" style="136" customWidth="1"/>
    <col min="9" max="10" width="15.00390625" style="135" customWidth="1"/>
    <col min="11" max="11" width="13.7109375" style="136" customWidth="1"/>
    <col min="12" max="12" width="23.140625" style="136" customWidth="1"/>
    <col min="13" max="13" width="16.7109375" style="178" customWidth="1"/>
    <col min="14" max="15" width="16.00390625" style="136" customWidth="1"/>
    <col min="16" max="16" width="17.7109375" style="136" customWidth="1"/>
    <col min="17" max="17" width="17.421875" style="136" customWidth="1"/>
    <col min="18" max="21" width="16.00390625" style="136" customWidth="1"/>
    <col min="22" max="22" width="18.421875" style="136" customWidth="1"/>
    <col min="23" max="23" width="16.00390625" style="136" customWidth="1"/>
    <col min="24" max="24" width="23.140625" style="136" customWidth="1"/>
    <col min="25" max="16384" width="9.140625" style="136" customWidth="1"/>
  </cols>
  <sheetData>
    <row r="1" spans="2:4" ht="34.5" customHeight="1">
      <c r="B1" s="141" t="s">
        <v>302</v>
      </c>
      <c r="C1" s="141"/>
      <c r="D1" s="141"/>
    </row>
    <row r="2" spans="1:13" s="144" customFormat="1" ht="30.75" customHeight="1">
      <c r="A2" s="240" t="s">
        <v>303</v>
      </c>
      <c r="B2" s="240"/>
      <c r="C2" s="143"/>
      <c r="D2" s="240" t="s">
        <v>338</v>
      </c>
      <c r="E2" s="240" t="s">
        <v>337</v>
      </c>
      <c r="F2" s="240" t="s">
        <v>272</v>
      </c>
      <c r="G2" s="240" t="s">
        <v>273</v>
      </c>
      <c r="H2" s="240" t="s">
        <v>274</v>
      </c>
      <c r="I2" s="240" t="s">
        <v>275</v>
      </c>
      <c r="J2" s="240" t="s">
        <v>277</v>
      </c>
      <c r="K2" s="240" t="s">
        <v>311</v>
      </c>
      <c r="M2" s="179"/>
    </row>
    <row r="3" spans="1:19" s="144" customFormat="1" ht="30.75" customHeight="1">
      <c r="A3" s="245"/>
      <c r="B3" s="245"/>
      <c r="C3" s="145"/>
      <c r="D3" s="245"/>
      <c r="E3" s="245"/>
      <c r="F3" s="245"/>
      <c r="G3" s="245"/>
      <c r="H3" s="245"/>
      <c r="I3" s="245"/>
      <c r="J3" s="245"/>
      <c r="K3" s="245"/>
      <c r="M3" s="180"/>
      <c r="N3" s="181"/>
      <c r="O3" s="181"/>
      <c r="P3" s="181"/>
      <c r="Q3" s="181"/>
      <c r="R3" s="181"/>
      <c r="S3" s="181"/>
    </row>
    <row r="4" spans="1:25" s="144" customFormat="1" ht="33" customHeight="1">
      <c r="A4" s="221" t="s">
        <v>291</v>
      </c>
      <c r="B4" s="154" t="s">
        <v>304</v>
      </c>
      <c r="C4" s="206" t="s">
        <v>321</v>
      </c>
      <c r="D4" s="208">
        <v>1757280</v>
      </c>
      <c r="E4" s="198">
        <v>7781000</v>
      </c>
      <c r="F4" s="214">
        <v>1691460</v>
      </c>
      <c r="G4" s="202">
        <v>1084760</v>
      </c>
      <c r="H4" s="202">
        <v>694760</v>
      </c>
      <c r="I4" s="158">
        <v>594720</v>
      </c>
      <c r="J4" s="214">
        <f>SUM(E4:I4)</f>
        <v>11846700</v>
      </c>
      <c r="K4" s="215">
        <f>2137100-900</f>
        <v>2136200</v>
      </c>
      <c r="L4" s="174"/>
      <c r="M4" s="179"/>
      <c r="N4" s="179"/>
      <c r="O4" s="179"/>
      <c r="P4" s="179"/>
      <c r="Q4" s="179"/>
      <c r="R4" s="179"/>
      <c r="S4" s="178"/>
      <c r="T4" s="178"/>
      <c r="U4" s="179"/>
      <c r="V4" s="179"/>
      <c r="W4" s="179"/>
      <c r="X4" s="179"/>
      <c r="Y4" s="179"/>
    </row>
    <row r="5" spans="1:25" ht="33" customHeight="1">
      <c r="A5" s="221" t="s">
        <v>293</v>
      </c>
      <c r="B5" s="154" t="s">
        <v>305</v>
      </c>
      <c r="C5" s="206" t="s">
        <v>272</v>
      </c>
      <c r="D5" s="208">
        <v>406040</v>
      </c>
      <c r="E5" s="210">
        <f>SUM(E6:E8)</f>
        <v>6221960</v>
      </c>
      <c r="F5" s="210">
        <f aca="true" t="shared" si="0" ref="F5:K5">SUM(F6:F8)</f>
        <v>737000</v>
      </c>
      <c r="G5" s="210">
        <f t="shared" si="0"/>
        <v>986000</v>
      </c>
      <c r="H5" s="210">
        <f t="shared" si="0"/>
        <v>5220840</v>
      </c>
      <c r="I5" s="210">
        <f t="shared" si="0"/>
        <v>658400</v>
      </c>
      <c r="J5" s="216">
        <f t="shared" si="0"/>
        <v>13824200</v>
      </c>
      <c r="K5" s="217">
        <f t="shared" si="0"/>
        <v>0</v>
      </c>
      <c r="L5" s="174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</row>
    <row r="6" spans="1:25" ht="33" customHeight="1">
      <c r="A6" s="221"/>
      <c r="B6" s="154" t="s">
        <v>339</v>
      </c>
      <c r="C6" s="206" t="s">
        <v>342</v>
      </c>
      <c r="D6" s="208">
        <v>569880</v>
      </c>
      <c r="E6" s="199">
        <f>1776400+94810</f>
        <v>1871210</v>
      </c>
      <c r="F6" s="155">
        <f>217000</f>
        <v>217000</v>
      </c>
      <c r="G6" s="200">
        <v>86000</v>
      </c>
      <c r="H6" s="200">
        <v>70000</v>
      </c>
      <c r="I6" s="155">
        <v>113400</v>
      </c>
      <c r="J6" s="218">
        <f>SUM(E6:I6)</f>
        <v>2357610</v>
      </c>
      <c r="K6" s="218"/>
      <c r="L6" s="174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</row>
    <row r="7" spans="1:25" ht="33" customHeight="1">
      <c r="A7" s="221"/>
      <c r="B7" s="154" t="s">
        <v>340</v>
      </c>
      <c r="C7" s="207" t="s">
        <v>343</v>
      </c>
      <c r="D7" s="208">
        <v>410840</v>
      </c>
      <c r="E7" s="199">
        <v>2977400</v>
      </c>
      <c r="F7" s="155">
        <v>350000</v>
      </c>
      <c r="G7" s="200">
        <v>700000</v>
      </c>
      <c r="H7" s="200">
        <v>2358200</v>
      </c>
      <c r="I7" s="155">
        <v>325000</v>
      </c>
      <c r="J7" s="218">
        <f aca="true" t="shared" si="1" ref="J7:J16">SUM(E7:I7)</f>
        <v>6710600</v>
      </c>
      <c r="K7" s="218"/>
      <c r="L7" s="174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</row>
    <row r="8" spans="1:25" ht="33" customHeight="1">
      <c r="A8" s="221"/>
      <c r="B8" s="154" t="s">
        <v>341</v>
      </c>
      <c r="C8" s="207" t="s">
        <v>344</v>
      </c>
      <c r="D8" s="208">
        <v>110400</v>
      </c>
      <c r="E8" s="199">
        <v>1373350</v>
      </c>
      <c r="F8" s="155">
        <v>170000</v>
      </c>
      <c r="G8" s="200">
        <v>200000</v>
      </c>
      <c r="H8" s="200">
        <v>2792640</v>
      </c>
      <c r="I8" s="155">
        <v>220000</v>
      </c>
      <c r="J8" s="218">
        <f t="shared" si="1"/>
        <v>4755990</v>
      </c>
      <c r="K8" s="218"/>
      <c r="L8" s="174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</row>
    <row r="9" spans="1:25" ht="33" customHeight="1">
      <c r="A9" s="221" t="s">
        <v>295</v>
      </c>
      <c r="B9" s="154" t="s">
        <v>306</v>
      </c>
      <c r="C9" s="154"/>
      <c r="D9" s="208"/>
      <c r="E9" s="199">
        <v>330000</v>
      </c>
      <c r="F9" s="155">
        <v>0</v>
      </c>
      <c r="G9" s="200">
        <v>0</v>
      </c>
      <c r="H9" s="200">
        <v>35000</v>
      </c>
      <c r="I9" s="155">
        <v>0</v>
      </c>
      <c r="J9" s="218">
        <f t="shared" si="1"/>
        <v>365000</v>
      </c>
      <c r="K9" s="218"/>
      <c r="L9" s="174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</row>
    <row r="10" spans="1:25" ht="33" customHeight="1">
      <c r="A10" s="221" t="s">
        <v>296</v>
      </c>
      <c r="B10" s="154" t="s">
        <v>307</v>
      </c>
      <c r="C10" s="154"/>
      <c r="D10" s="154"/>
      <c r="E10" s="199">
        <v>255000</v>
      </c>
      <c r="F10" s="155">
        <v>0</v>
      </c>
      <c r="G10" s="200">
        <v>945000</v>
      </c>
      <c r="H10" s="200">
        <v>4660000</v>
      </c>
      <c r="I10" s="155">
        <v>0</v>
      </c>
      <c r="J10" s="218">
        <f t="shared" si="1"/>
        <v>5860000</v>
      </c>
      <c r="K10" s="218"/>
      <c r="L10" s="174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</row>
    <row r="11" spans="1:25" ht="33" customHeight="1">
      <c r="A11" s="221" t="s">
        <v>297</v>
      </c>
      <c r="B11" s="154" t="s">
        <v>308</v>
      </c>
      <c r="C11" s="154"/>
      <c r="D11" s="154"/>
      <c r="E11" s="199">
        <v>20000</v>
      </c>
      <c r="F11" s="155">
        <v>0</v>
      </c>
      <c r="G11" s="200"/>
      <c r="H11" s="201"/>
      <c r="I11" s="155">
        <v>0</v>
      </c>
      <c r="J11" s="218">
        <f t="shared" si="1"/>
        <v>20000</v>
      </c>
      <c r="K11" s="217"/>
      <c r="L11" s="174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</row>
    <row r="12" spans="1:25" s="144" customFormat="1" ht="33" customHeight="1">
      <c r="A12" s="222"/>
      <c r="B12" s="151"/>
      <c r="C12" s="151"/>
      <c r="D12" s="209">
        <f>SUM(D4:D11)</f>
        <v>3254440</v>
      </c>
      <c r="E12" s="212">
        <f>SUM(E4+E5+E9+E10+E11)</f>
        <v>14607960</v>
      </c>
      <c r="F12" s="212">
        <f aca="true" t="shared" si="2" ref="F12:K12">SUM(F4+F5+F9+F10+F11)</f>
        <v>2428460</v>
      </c>
      <c r="G12" s="212">
        <f t="shared" si="2"/>
        <v>3015760</v>
      </c>
      <c r="H12" s="212">
        <f t="shared" si="2"/>
        <v>10610600</v>
      </c>
      <c r="I12" s="212">
        <f t="shared" si="2"/>
        <v>1253120</v>
      </c>
      <c r="J12" s="217">
        <f t="shared" si="1"/>
        <v>31915900</v>
      </c>
      <c r="K12" s="212">
        <f t="shared" si="2"/>
        <v>2136200</v>
      </c>
      <c r="L12" s="174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</row>
    <row r="13" spans="1:25" ht="32.25" customHeight="1">
      <c r="A13" s="221" t="s">
        <v>298</v>
      </c>
      <c r="B13" s="154" t="s">
        <v>309</v>
      </c>
      <c r="C13" s="154"/>
      <c r="D13" s="154"/>
      <c r="E13" s="199">
        <v>128000</v>
      </c>
      <c r="F13" s="155"/>
      <c r="G13" s="200">
        <v>6961100</v>
      </c>
      <c r="H13" s="200">
        <v>77800</v>
      </c>
      <c r="I13" s="155"/>
      <c r="J13" s="218">
        <f t="shared" si="1"/>
        <v>7166900</v>
      </c>
      <c r="K13" s="218"/>
      <c r="L13" s="174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</row>
    <row r="14" spans="1:26" ht="33" customHeight="1">
      <c r="A14" s="221" t="s">
        <v>300</v>
      </c>
      <c r="B14" s="154" t="s">
        <v>311</v>
      </c>
      <c r="C14" s="154"/>
      <c r="D14" s="154"/>
      <c r="E14" s="198"/>
      <c r="F14" s="158"/>
      <c r="G14" s="202"/>
      <c r="H14" s="202"/>
      <c r="I14" s="158"/>
      <c r="J14" s="218">
        <f t="shared" si="1"/>
        <v>0</v>
      </c>
      <c r="K14" s="214"/>
      <c r="L14" s="174"/>
      <c r="X14" s="179"/>
      <c r="Y14" s="183"/>
      <c r="Z14" s="182"/>
    </row>
    <row r="15" spans="1:25" ht="33" customHeight="1">
      <c r="A15" s="221" t="s">
        <v>310</v>
      </c>
      <c r="B15" s="154" t="s">
        <v>312</v>
      </c>
      <c r="C15" s="154"/>
      <c r="D15" s="154"/>
      <c r="E15" s="198"/>
      <c r="F15" s="203"/>
      <c r="G15" s="204"/>
      <c r="H15" s="202"/>
      <c r="I15" s="158"/>
      <c r="J15" s="219">
        <f t="shared" si="1"/>
        <v>0</v>
      </c>
      <c r="K15" s="214"/>
      <c r="L15" s="184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78"/>
    </row>
    <row r="16" spans="1:25" s="170" customFormat="1" ht="33" customHeight="1">
      <c r="A16" s="242" t="s">
        <v>290</v>
      </c>
      <c r="B16" s="244"/>
      <c r="C16" s="197"/>
      <c r="D16" s="211">
        <f>SUM(D12:D15)</f>
        <v>3254440</v>
      </c>
      <c r="E16" s="213">
        <f aca="true" t="shared" si="3" ref="E16:K16">SUM(E12:E15)</f>
        <v>14735960</v>
      </c>
      <c r="F16" s="213">
        <f t="shared" si="3"/>
        <v>2428460</v>
      </c>
      <c r="G16" s="213">
        <f t="shared" si="3"/>
        <v>9976860</v>
      </c>
      <c r="H16" s="213">
        <f t="shared" si="3"/>
        <v>10688400</v>
      </c>
      <c r="I16" s="213">
        <f t="shared" si="3"/>
        <v>1253120</v>
      </c>
      <c r="J16" s="220">
        <f t="shared" si="1"/>
        <v>39082800</v>
      </c>
      <c r="K16" s="213">
        <f t="shared" si="3"/>
        <v>2136200</v>
      </c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</row>
    <row r="17" spans="5:25" ht="33" customHeight="1">
      <c r="E17" s="171"/>
      <c r="F17" s="171"/>
      <c r="G17" s="171"/>
      <c r="H17" s="171"/>
      <c r="I17" s="171"/>
      <c r="J17" s="246">
        <f>SUM(J16:K16)</f>
        <v>41219000</v>
      </c>
      <c r="K17" s="246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</row>
    <row r="18" ht="33" customHeight="1"/>
    <row r="19" ht="33" customHeight="1"/>
    <row r="20" ht="33" customHeight="1"/>
    <row r="21" ht="33" customHeight="1"/>
    <row r="22" ht="33" customHeight="1"/>
    <row r="23" ht="33" customHeight="1"/>
    <row r="24" ht="33" customHeight="1"/>
    <row r="25" ht="33" customHeight="1"/>
    <row r="26" ht="33" customHeight="1"/>
    <row r="27" ht="33" customHeight="1"/>
    <row r="28" ht="33" customHeight="1"/>
    <row r="29" ht="33" customHeight="1"/>
    <row r="30" ht="33" customHeight="1"/>
    <row r="31" ht="33" customHeight="1"/>
    <row r="32" ht="33" customHeight="1"/>
    <row r="33" ht="33" customHeight="1"/>
    <row r="34" ht="33" customHeight="1"/>
    <row r="35" ht="33" customHeight="1"/>
    <row r="36" ht="33" customHeight="1"/>
    <row r="37" ht="33" customHeight="1"/>
    <row r="38" ht="33" customHeight="1"/>
    <row r="39" ht="33" customHeight="1"/>
    <row r="40" ht="33" customHeight="1"/>
    <row r="41" ht="33" customHeight="1"/>
    <row r="42" ht="33" customHeight="1"/>
    <row r="43" ht="33" customHeight="1"/>
    <row r="44" ht="33" customHeight="1"/>
    <row r="45" ht="33" customHeight="1"/>
    <row r="46" ht="33" customHeight="1"/>
    <row r="47" ht="33" customHeight="1"/>
    <row r="48" ht="33" customHeight="1"/>
    <row r="49" ht="33" customHeight="1"/>
    <row r="50" ht="33" customHeight="1"/>
    <row r="51" ht="33" customHeight="1"/>
    <row r="52" ht="33" customHeight="1"/>
    <row r="53" ht="33" customHeight="1"/>
    <row r="54" ht="33" customHeight="1"/>
    <row r="55" ht="33" customHeight="1"/>
    <row r="56" ht="33" customHeight="1"/>
    <row r="57" ht="33" customHeight="1"/>
    <row r="58" ht="33" customHeight="1"/>
    <row r="59" ht="33" customHeight="1"/>
    <row r="60" ht="33" customHeight="1"/>
    <row r="61" ht="33" customHeight="1"/>
    <row r="62" ht="33" customHeight="1"/>
    <row r="63" ht="33" customHeight="1"/>
    <row r="64" ht="33" customHeight="1"/>
    <row r="65" ht="33" customHeight="1"/>
    <row r="66" ht="33" customHeight="1"/>
    <row r="67" ht="33" customHeight="1"/>
    <row r="68" ht="33" customHeight="1"/>
    <row r="69" ht="33" customHeight="1"/>
    <row r="70" ht="33" customHeight="1"/>
    <row r="71" ht="33" customHeight="1"/>
    <row r="72" ht="33" customHeight="1"/>
    <row r="73" ht="33" customHeight="1"/>
    <row r="74" ht="33" customHeight="1"/>
    <row r="75" ht="33" customHeight="1"/>
    <row r="76" ht="33" customHeight="1"/>
    <row r="77" ht="33" customHeight="1"/>
    <row r="78" ht="33" customHeight="1"/>
    <row r="79" ht="33" customHeight="1"/>
    <row r="80" ht="33" customHeight="1"/>
    <row r="81" ht="33" customHeight="1"/>
    <row r="82" ht="33" customHeight="1"/>
    <row r="83" ht="33" customHeight="1"/>
    <row r="84" ht="33" customHeight="1"/>
    <row r="85" ht="33" customHeight="1"/>
    <row r="86" ht="33" customHeight="1"/>
    <row r="87" ht="33" customHeight="1"/>
    <row r="88" ht="33" customHeight="1"/>
    <row r="89" ht="33" customHeight="1"/>
    <row r="90" ht="33" customHeight="1"/>
    <row r="91" ht="33" customHeight="1"/>
    <row r="92" ht="33" customHeight="1"/>
    <row r="93" ht="33" customHeight="1"/>
    <row r="94" ht="33" customHeight="1"/>
    <row r="95" ht="33" customHeight="1"/>
    <row r="96" ht="33" customHeight="1"/>
    <row r="97" ht="33" customHeight="1"/>
    <row r="98" ht="33" customHeight="1"/>
    <row r="99" ht="33" customHeight="1"/>
    <row r="100" ht="33" customHeight="1"/>
    <row r="101" ht="33" customHeight="1"/>
    <row r="102" ht="33" customHeight="1"/>
    <row r="103" ht="33" customHeight="1"/>
    <row r="104" ht="33" customHeight="1"/>
    <row r="105" ht="33" customHeight="1"/>
    <row r="106" ht="33" customHeight="1"/>
    <row r="107" ht="33" customHeight="1"/>
    <row r="108" ht="33" customHeight="1"/>
    <row r="109" ht="33" customHeight="1"/>
    <row r="110" ht="33" customHeight="1"/>
    <row r="111" ht="33" customHeight="1"/>
    <row r="112" ht="33" customHeight="1"/>
    <row r="113" ht="33" customHeight="1"/>
    <row r="114" ht="33" customHeight="1"/>
    <row r="115" ht="33" customHeight="1"/>
  </sheetData>
  <sheetProtection/>
  <mergeCells count="11">
    <mergeCell ref="G2:G3"/>
    <mergeCell ref="H2:H3"/>
    <mergeCell ref="I2:I3"/>
    <mergeCell ref="K2:K3"/>
    <mergeCell ref="J2:J3"/>
    <mergeCell ref="J17:K17"/>
    <mergeCell ref="A2:B3"/>
    <mergeCell ref="A16:B16"/>
    <mergeCell ref="D2:D3"/>
    <mergeCell ref="E2:E3"/>
    <mergeCell ref="F2:F3"/>
  </mergeCells>
  <printOptions/>
  <pageMargins left="0" right="0" top="0.3937007874015748" bottom="0" header="0" footer="0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MoZarD</dc:creator>
  <cp:keywords/>
  <dc:description/>
  <cp:lastModifiedBy>Admin</cp:lastModifiedBy>
  <cp:lastPrinted>2013-08-29T04:28:09Z</cp:lastPrinted>
  <dcterms:created xsi:type="dcterms:W3CDTF">2009-01-20T08:04:48Z</dcterms:created>
  <dcterms:modified xsi:type="dcterms:W3CDTF">2013-08-29T04:32:50Z</dcterms:modified>
  <cp:category/>
  <cp:version/>
  <cp:contentType/>
  <cp:contentStatus/>
</cp:coreProperties>
</file>